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_rels/drawing1.xml.rels" ContentType="application/vnd.openxmlformats-package.relationship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drawing1.xml" ContentType="application/vnd.openxmlformats-officedocument.drawing+xml"/>
  <Override PartName="/xl/comments6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Premissas" sheetId="2" state="visible" r:id="rId4"/>
    <sheet name="Sazonalidade" sheetId="3" state="visible" r:id="rId5"/>
    <sheet name="Meta mensal" sheetId="4" state="visible" r:id="rId6"/>
    <sheet name="Orçamento mensal" sheetId="5" state="visible" r:id="rId7"/>
    <sheet name="Acompanhamento" sheetId="6" state="visible" r:id="rId8"/>
    <sheet name="Painel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5" authorId="0">
      <text>
        <r>
          <rPr>
            <sz val="10"/>
            <rFont val="Arial"/>
            <family val="2"/>
          </rPr>
          <t xml:space="preserve">Meta de receita definida por vendas (new logo) e CS (base). Valor fictício.</t>
        </r>
      </text>
    </comment>
    <comment ref="E5" authorId="0">
      <text>
        <r>
          <rPr>
            <sz val="10"/>
            <rFont val="Arial"/>
            <family val="2"/>
          </rPr>
          <t xml:space="preserve">Relação mínima de LTV sobre CAC. Abaixo de 3, o investimento não se paga.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5" authorId="0">
      <text>
        <r>
          <rPr>
            <sz val="10"/>
            <rFont val="Arial"/>
            <family val="2"/>
          </rPr>
          <t xml:space="preserve">Valor de exemplo. Substitua pelo realizado.</t>
        </r>
      </text>
    </comment>
    <comment ref="C6" authorId="0">
      <text>
        <r>
          <rPr>
            <sz val="10"/>
            <rFont val="Arial"/>
            <family val="2"/>
          </rPr>
          <t xml:space="preserve">Valor de exemplo. Substitua pelo realizado.</t>
        </r>
      </text>
    </comment>
    <comment ref="C7" authorId="0">
      <text>
        <r>
          <rPr>
            <sz val="10"/>
            <rFont val="Arial"/>
            <family val="2"/>
          </rPr>
          <t xml:space="preserve">Valor de exemplo. Substitua pelo realizado.</t>
        </r>
      </text>
    </comment>
  </commentList>
</comments>
</file>

<file path=xl/sharedStrings.xml><?xml version="1.0" encoding="utf-8"?>
<sst xmlns="http://schemas.openxmlformats.org/spreadsheetml/2006/main" count="221" uniqueCount="123">
  <si>
    <t xml:space="preserve">Modelo de orçamento de marketing e ABM 2027</t>
  </si>
  <si>
    <t xml:space="preserve">ABM Experts Brasil · modelo com produtos e valores fictícios. Substitua pelos dados da sua empresa.</t>
  </si>
  <si>
    <t xml:space="preserve">Como o método funciona</t>
  </si>
  <si>
    <t xml:space="preserve">1. Vendas e CS definem a meta de receita de 2027 por produto, separando new logo (aquisição) e base (expansão).</t>
  </si>
  <si>
    <t xml:space="preserve">2. Para cada linha, aplique a margem de contribuição (MC). Receita x MC = margem gerada pela meta.</t>
  </si>
  <si>
    <t xml:space="preserve">3. Defina a relação mínima de LTV sobre CAC (aqui, 3). Margem / 3 = investimento máximo de marketing para aquela meta.</t>
  </si>
  <si>
    <t xml:space="preserve">4. Distribua a meta mês a mês pela sazonalidade de vendas. O investimento acompanha a meta de cada mês.</t>
  </si>
  <si>
    <t xml:space="preserve">5. Antes de dividir por frente, reserve as ações de marca e relacionamento decididas pela diretoria (patrocínios, grandes eventos).</t>
  </si>
  <si>
    <t xml:space="preserve">6. Divida o restante entre as frentes (ABM, outbound, parcerias, conteúdo e ferramentas) e valide com vendas por cluster de contas.</t>
  </si>
  <si>
    <t xml:space="preserve">7. Todo mês, registre o investimento e a receita realizados na aba Acompanhamento. A cada trimestre, revise: meta batida, orçamento sobe; meta abaixo, orçamento cai e as ações são readequadas.</t>
  </si>
  <si>
    <t xml:space="preserve">Abas</t>
  </si>
  <si>
    <t xml:space="preserve">Premissas: metas, margem de contribuição, LTV/CAC alvo e divisão por frente.</t>
  </si>
  <si>
    <t xml:space="preserve">Sazonalidade: percentual da meta anual em cada mês, por produto. Cada linha precisa somar 100%.</t>
  </si>
  <si>
    <t xml:space="preserve">Meta mensal: meta de receita mês a mês (calculada).</t>
  </si>
  <si>
    <t xml:space="preserve">Orçamento mensal: investimento máximo mês a mês, por produto e por frente (calculado).</t>
  </si>
  <si>
    <t xml:space="preserve">Acompanhamento: planejado x realizado por mês e por trimestre, com recomendação de revisão.</t>
  </si>
  <si>
    <t xml:space="preserve">Painel: indicadores do ano e gráficos.</t>
  </si>
  <si>
    <t xml:space="preserve">Legenda</t>
  </si>
  <si>
    <t xml:space="preserve">Texto azul em fundo amarelo: célula para preencher (premissas e realizado).</t>
  </si>
  <si>
    <t xml:space="preserve">Texto verde: valor puxado de outra aba.</t>
  </si>
  <si>
    <t xml:space="preserve">Texto preto: fórmula. Não precisa editar.</t>
  </si>
  <si>
    <t xml:space="preserve">Os meses de jan a mar na aba Acompanhamento trazem valores de exemplo. Apague e preencha com os seus dados.</t>
  </si>
  <si>
    <t xml:space="preserve">Premissas 2027</t>
  </si>
  <si>
    <t xml:space="preserve">Valores fictícios. Preencha as células amarelas.</t>
  </si>
  <si>
    <t xml:space="preserve">Linha</t>
  </si>
  <si>
    <t xml:space="preserve">Tipo</t>
  </si>
  <si>
    <t xml:space="preserve">Meta de receita 2027 (R$)</t>
  </si>
  <si>
    <t xml:space="preserve">Margem de contribuição</t>
  </si>
  <si>
    <t xml:space="preserve">LTV/CAC alvo</t>
  </si>
  <si>
    <t xml:space="preserve">Margem gerada (R$)</t>
  </si>
  <si>
    <t xml:space="preserve">Investimento máximo (R$)</t>
  </si>
  <si>
    <t xml:space="preserve">% do orçamento</t>
  </si>
  <si>
    <t xml:space="preserve">Produto A</t>
  </si>
  <si>
    <t xml:space="preserve">New logo</t>
  </si>
  <si>
    <t xml:space="preserve">Produto B</t>
  </si>
  <si>
    <t xml:space="preserve">Produto C</t>
  </si>
  <si>
    <t xml:space="preserve">Base</t>
  </si>
  <si>
    <t xml:space="preserve">Total</t>
  </si>
  <si>
    <t xml:space="preserve">Margem gerada = meta x margem de contribuição. Investimento máximo = margem / LTV/CAC alvo. A relação mínima de 3 segue o método apresentado no benchmark de 28/10/2026.</t>
  </si>
  <si>
    <t xml:space="preserve">Divisão do orçamento por frente</t>
  </si>
  <si>
    <t xml:space="preserve">Frente</t>
  </si>
  <si>
    <t xml:space="preserve">Valor anual (R$)</t>
  </si>
  <si>
    <t xml:space="preserve">Para que serve</t>
  </si>
  <si>
    <t xml:space="preserve">Marca e relacionamento (top-down)</t>
  </si>
  <si>
    <t xml:space="preserve">Patrocínios e grandes eventos decididos pela diretoria. Sai antes das outras frentes.</t>
  </si>
  <si>
    <t xml:space="preserve">ABM</t>
  </si>
  <si>
    <t xml:space="preserve">Discovery, eventos por etapa da jornada, petit comitês, hands-on e experiências por conta.</t>
  </si>
  <si>
    <t xml:space="preserve">Outbound</t>
  </si>
  <si>
    <t xml:space="preserve">Abordagem do mesmo grupo de contas pelo time comercial, com conteúdo e cadências.</t>
  </si>
  <si>
    <t xml:space="preserve">Parcerias</t>
  </si>
  <si>
    <t xml:space="preserve">Eventos co-branded e ações com parceiros de mesmo ICP.</t>
  </si>
  <si>
    <t xml:space="preserve">Conteúdo e inbound</t>
  </si>
  <si>
    <t xml:space="preserve">Podcasts, webinars, artigos e cortes. Complementa as outras frentes.</t>
  </si>
  <si>
    <t xml:space="preserve">Ferramentas e dados</t>
  </si>
  <si>
    <t xml:space="preserve">Dados de contas, enriquecimento, monitoramento e agentes de IA.</t>
  </si>
  <si>
    <t xml:space="preserve">Sazonalidade da meta (% da meta anual em cada mês)</t>
  </si>
  <si>
    <t xml:space="preserve">Valores fictícios. Cada linha precisa somar 100%.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</si>
  <si>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</si>
  <si>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</si>
  <si>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</si>
  <si>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</si>
  <si>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</si>
  <si>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</si>
  <si>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</si>
  <si>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</si>
  <si>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</si>
  <si>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</si>
  <si>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</si>
  <si>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</si>
  <si>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Soma</t>
  </si>
  <si>
    <t xml:space="preserve">Checagem</t>
  </si>
  <si>
    <t xml:space="preserve">Produto A · New logo</t>
  </si>
  <si>
    <t xml:space="preserve">Produto B · New logo</t>
  </si>
  <si>
    <t xml:space="preserve">Produto C · New logo</t>
  </si>
  <si>
    <t xml:space="preserve">Produto A · Base</t>
  </si>
  <si>
    <t xml:space="preserve">Produto B · Base</t>
  </si>
  <si>
    <t xml:space="preserve">Meta de receita mês a mês (R$)</t>
  </si>
  <si>
    <t xml:space="preserve">Meta anual da aba Premissas x sazonalidade.</t>
  </si>
  <si>
    <t xml:space="preserve">Investimento de marketing mês a mês (R$)</t>
  </si>
  <si>
    <t xml:space="preserve">Meta do mês x margem de contribuição / LTV/CAC alvo.</t>
  </si>
  <si>
    <t xml:space="preserve">Por produto</t>
  </si>
  <si>
    <t xml:space="preserve">Por frente</t>
  </si>
  <si>
    <t xml:space="preserve">Acompanhamento do orçamento: planejado x realizado</t>
  </si>
  <si>
    <t xml:space="preserve">Preencha as colunas amarelas todo mês. Jan a mar trazem valores de exemplo.</t>
  </si>
  <si>
    <t xml:space="preserve">Mês</t>
  </si>
  <si>
    <t xml:space="preserve">Orçamento planejado (R$)</t>
  </si>
  <si>
    <t xml:space="preserve">Investimento realizado (R$)</t>
  </si>
  <si>
    <t xml:space="preserve">Desvio (R$)</t>
  </si>
  <si>
    <t xml:space="preserve">% executado</t>
  </si>
  <si>
    <t xml:space="preserve">Meta de receita (R$)</t>
  </si>
  <si>
    <t xml:space="preserve">Receita realizada (R$)</t>
  </si>
  <si>
    <t xml:space="preserve">% da meta</t>
  </si>
  <si>
    <t xml:space="preserve">Margem realizada (R$)</t>
  </si>
  <si>
    <t xml:space="preserve">LTV/CAC realizado</t>
  </si>
  <si>
    <t xml:space="preserve">Pipeline influenciado por ABM (R$)</t>
  </si>
  <si>
    <t xml:space="preserve">Status</t>
  </si>
  <si>
    <t xml:space="preserve">Total do ano</t>
  </si>
  <si>
    <t xml:space="preserve">% executado e % da meta do total consideram só os meses já preenchidos. Margem realizada usa a margem de contribuição média da aba Premissas.</t>
  </si>
  <si>
    <t xml:space="preserve">Revisão trimestral</t>
  </si>
  <si>
    <t xml:space="preserve">Trimestre</t>
  </si>
  <si>
    <t xml:space="preserve">Recomendação para o próximo trimestre</t>
  </si>
  <si>
    <t xml:space="preserve">T1</t>
  </si>
  <si>
    <t xml:space="preserve">T2</t>
  </si>
  <si>
    <t xml:space="preserve">T3</t>
  </si>
  <si>
    <t xml:space="preserve">T4</t>
  </si>
  <si>
    <t xml:space="preserve">Regra de revisão: meta batida, orçamento sobe com a nova meta; até 15% abaixo, mantém e ajusta; mais que isso, reduz e readequa as ações.</t>
  </si>
  <si>
    <t xml:space="preserve">Realizado por frente (acumulado do ano)</t>
  </si>
  <si>
    <t xml:space="preserve">Planejado no ano (R$)</t>
  </si>
  <si>
    <t xml:space="preserve">Realizado acumulado (R$)</t>
  </si>
  <si>
    <t xml:space="preserve">Observações</t>
  </si>
  <si>
    <t xml:space="preserve">Valores de exemplo, coerentes com o investimento realizado de jan a mar.</t>
  </si>
  <si>
    <t xml:space="preserve">Painel do orçamento 2027</t>
  </si>
  <si>
    <t xml:space="preserve">Atualiza sozinho a partir das outras abas.</t>
  </si>
  <si>
    <t xml:space="preserve">Dados dos gráficos</t>
  </si>
  <si>
    <t xml:space="preserve">Meta de receita 2027</t>
  </si>
  <si>
    <t xml:space="preserve">Orçamento máximo 2027</t>
  </si>
  <si>
    <t xml:space="preserve">Investido até agora</t>
  </si>
  <si>
    <t xml:space="preserve">% do orçamento anual usado</t>
  </si>
  <si>
    <t xml:space="preserve">Receita realizada</t>
  </si>
  <si>
    <t xml:space="preserve">Meta new logo</t>
  </si>
  <si>
    <t xml:space="preserve">Meta base</t>
  </si>
  <si>
    <t xml:space="preserve">Orçamento planejado</t>
  </si>
  <si>
    <t xml:space="preserve">Investimento realizado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</si>
</sst>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&quot;R$ &quot;#,##0;&quot;(R$ &quot;#,##0\);\-"/>
    <numFmt numFmtId="166" formatCode="0.0%;\(0.0%\);\-"/>
    <numFmt numFmtId="167" formatCode="0.0\x;\(0.0&quot;x)&quot;;\-"/>
    <numFmt numFmtId="168" formatCode="#,##0"/>
    <numFmt numFmtId="169" formatCode="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11"/>
      <color rgb="FF4D5752"/>
      <name val="Arial"/>
      <family val="0"/>
      <charset val="1"/>
    </font>
    <font>
      <b val="true"/>
      <sz val="11"/>
      <color rgb="FF00773D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8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4D5752"/>
      <name val="Arial"/>
      <family val="0"/>
      <charset val="1"/>
    </font>
    <font>
      <sz val="10"/>
      <name val="Arial"/>
      <family val="2"/>
    </font>
    <font>
      <sz val="9"/>
      <color rgb="FF4D5752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0E1210"/>
        <bgColor rgb="FF000000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CE3DF"/>
      </left>
      <right style="thin">
        <color rgb="FFDCE3DF"/>
      </right>
      <top style="thin">
        <color rgb="FFDCE3DF"/>
      </top>
      <bottom style="thin">
        <color rgb="FFDCE3D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00773D"/>
      </font>
    </dxf>
    <dxf>
      <font>
        <name val="Arial"/>
        <charset val="1"/>
        <family val="0"/>
        <b val="1"/>
        <color rgb="FFB42318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773D"/>
      <rgbColor rgb="FFA9B3AE"/>
      <rgbColor rgb="FF878787"/>
      <rgbColor rgb="FF9999FF"/>
      <rgbColor rgb="FFC0504D"/>
      <rgbColor rgb="FFFFF2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9F9"/>
      <rgbColor rgb="FFDCE3DF"/>
      <rgbColor rgb="FFFFFF99"/>
      <rgbColor rgb="FF99CCFF"/>
      <rgbColor rgb="FFFF99CC"/>
      <rgbColor rgb="FFCC99FF"/>
      <rgbColor rgb="FFFFCC99"/>
      <rgbColor rgb="FF4F81BD"/>
      <rgbColor rgb="FF4BACC6"/>
      <rgbColor rgb="FF9BBB59"/>
      <rgbColor rgb="FFFFCC00"/>
      <rgbColor rgb="FFF79646"/>
      <rgbColor rgb="FFFF6600"/>
      <rgbColor rgb="FF8064A2"/>
      <rgbColor rgb="FF969696"/>
      <rgbColor rgb="FF003366"/>
      <rgbColor rgb="FF00BF63"/>
      <rgbColor rgb="FF0E1210"/>
      <rgbColor rgb="FF333300"/>
      <rgbColor rgb="FFB42318"/>
      <rgbColor rgb="FF993366"/>
      <rgbColor rgb="FF333399"/>
      <rgbColor rgb="FF4D575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Meta de receita por mês (R$)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Painel!O4</c:f>
              <c:strCache>
                <c:ptCount val="1"/>
                <c:pt idx="0">
                  <c:v>Meta new logo</c:v>
                </c:pt>
              </c:strCache>
            </c:strRef>
          </c:tx>
          <c:spPr>
            <a:solidFill>
              <a:srgbClr val="00bf6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Painel!$N$5:$N$16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Painel!$O$5:$O$16</c:f>
              <c:numCache>
                <c:formatCode>"R$ "#,##0;"(R$ "#,##0\);\-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85800</c:v>
                </c:pt>
                <c:pt idx="3">
                  <c:v>242180</c:v>
                </c:pt>
                <c:pt idx="4">
                  <c:v>259820</c:v>
                </c:pt>
                <c:pt idx="5">
                  <c:v>303260</c:v>
                </c:pt>
                <c:pt idx="6">
                  <c:v>336900</c:v>
                </c:pt>
                <c:pt idx="7">
                  <c:v>416820</c:v>
                </c:pt>
                <c:pt idx="8">
                  <c:v>413120</c:v>
                </c:pt>
                <c:pt idx="9">
                  <c:v>497720</c:v>
                </c:pt>
                <c:pt idx="10">
                  <c:v>516000</c:v>
                </c:pt>
                <c:pt idx="11">
                  <c:v>568380</c:v>
                </c:pt>
              </c:numCache>
            </c:numRef>
          </c:val>
        </c:ser>
        <c:ser>
          <c:idx val="1"/>
          <c:order val="1"/>
          <c:tx>
            <c:strRef>
              <c:f>Painel!P4</c:f>
              <c:strCache>
                <c:ptCount val="1"/>
                <c:pt idx="0">
                  <c:v>Meta base</c:v>
                </c:pt>
              </c:strCache>
            </c:strRef>
          </c:tx>
          <c:spPr>
            <a:solidFill>
              <a:srgbClr val="0e1210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Painel!$N$5:$N$16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Painel!$P$5:$P$16</c:f>
              <c:numCache>
                <c:formatCode>"R$ "#,##0;"(R$ "#,##0\);\-</c:formatCode>
                <c:ptCount val="12"/>
                <c:pt idx="0">
                  <c:v>328000</c:v>
                </c:pt>
                <c:pt idx="1">
                  <c:v>493850</c:v>
                </c:pt>
                <c:pt idx="2">
                  <c:v>597400</c:v>
                </c:pt>
                <c:pt idx="3">
                  <c:v>776100</c:v>
                </c:pt>
                <c:pt idx="4">
                  <c:v>889250</c:v>
                </c:pt>
                <c:pt idx="5">
                  <c:v>856350</c:v>
                </c:pt>
                <c:pt idx="6">
                  <c:v>1048550</c:v>
                </c:pt>
                <c:pt idx="7">
                  <c:v>1149250</c:v>
                </c:pt>
                <c:pt idx="8">
                  <c:v>1202750</c:v>
                </c:pt>
                <c:pt idx="9">
                  <c:v>1534050</c:v>
                </c:pt>
                <c:pt idx="10">
                  <c:v>1477450</c:v>
                </c:pt>
                <c:pt idx="11">
                  <c:v>1697000</c:v>
                </c:pt>
              </c:numCache>
            </c:numRef>
          </c:val>
        </c:ser>
        <c:gapWidth val="150"/>
        <c:overlap val="100"/>
        <c:axId val="54677820"/>
        <c:axId val="4067189"/>
      </c:barChart>
      <c:catAx>
        <c:axId val="546778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067189"/>
        <c:crosses val="autoZero"/>
        <c:auto val="1"/>
        <c:lblAlgn val="ctr"/>
        <c:lblOffset val="100"/>
        <c:noMultiLvlLbl val="0"/>
      </c:catAx>
      <c:valAx>
        <c:axId val="4067189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4677820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Orçamento planejado x investimento realizado (R$)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Painel!Q4</c:f>
              <c:strCache>
                <c:ptCount val="1"/>
                <c:pt idx="0">
                  <c:v>Orçamento planejado</c:v>
                </c:pt>
              </c:strCache>
            </c:strRef>
          </c:tx>
          <c:spPr>
            <a:solidFill>
              <a:srgbClr val="a9b3ae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Painel!$N$5:$N$16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Painel!$Q$5:$Q$16</c:f>
              <c:numCache>
                <c:formatCode>"R$ "#,##0;"(R$ "#,##0\);\-</c:formatCode>
                <c:ptCount val="12"/>
                <c:pt idx="0">
                  <c:v>61440</c:v>
                </c:pt>
                <c:pt idx="1">
                  <c:v>92050</c:v>
                </c:pt>
                <c:pt idx="2">
                  <c:v>128296.8</c:v>
                </c:pt>
                <c:pt idx="3">
                  <c:v>198097.466666667</c:v>
                </c:pt>
                <c:pt idx="4">
                  <c:v>222945.866666667</c:v>
                </c:pt>
                <c:pt idx="5">
                  <c:v>226813.866666667</c:v>
                </c:pt>
                <c:pt idx="6">
                  <c:v>269364.8</c:v>
                </c:pt>
                <c:pt idx="7">
                  <c:v>304873.6</c:v>
                </c:pt>
                <c:pt idx="8">
                  <c:v>314751.066666667</c:v>
                </c:pt>
                <c:pt idx="9">
                  <c:v>394987.066666667</c:v>
                </c:pt>
                <c:pt idx="10">
                  <c:v>388418.8</c:v>
                </c:pt>
                <c:pt idx="11">
                  <c:v>442094</c:v>
                </c:pt>
              </c:numCache>
            </c:numRef>
          </c:val>
        </c:ser>
        <c:ser>
          <c:idx val="1"/>
          <c:order val="1"/>
          <c:tx>
            <c:strRef>
              <c:f>Painel!R4</c:f>
              <c:strCache>
                <c:ptCount val="1"/>
                <c:pt idx="0">
                  <c:v>Investimento realizado</c:v>
                </c:pt>
              </c:strCache>
            </c:strRef>
          </c:tx>
          <c:spPr>
            <a:solidFill>
              <a:srgbClr val="00773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Painel!$N$5:$N$16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Painel!$R$5:$R$16</c:f>
              <c:numCache>
                <c:formatCode>"R$ "#,##0;"(R$ "#,##0\);\-</c:formatCode>
                <c:ptCount val="12"/>
                <c:pt idx="0">
                  <c:v>58000</c:v>
                </c:pt>
                <c:pt idx="1">
                  <c:v>95000</c:v>
                </c:pt>
                <c:pt idx="2">
                  <c:v>121000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74574407"/>
        <c:axId val="81224246"/>
      </c:barChart>
      <c:catAx>
        <c:axId val="745744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1224246"/>
        <c:crosses val="autoZero"/>
        <c:auto val="1"/>
        <c:lblAlgn val="ctr"/>
        <c:lblOffset val="100"/>
        <c:noMultiLvlLbl val="0"/>
      </c:catAx>
      <c:valAx>
        <c:axId val="81224246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4574407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Divisão do orçamento por frente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bacc6"/>
              </a:solidFill>
              <a:ln w="0">
                <a:noFill/>
              </a:ln>
            </c:spPr>
          </c:dPt>
          <c:dPt>
            <c:idx val="5"/>
            <c:spPr>
              <a:solidFill>
                <a:srgbClr val="f79646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eparator>
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1"/>
            <c:showVal val="0"/>
            <c:showCatName val="0"/>
            <c:showSerName val="0"/>
            <c:showPercent val="1"/>
            <c:separator>
</c:separator>
            <c:showLeaderLines val="0"/>
          </c:dLbls>
          <c:cat>
            <c:strRef>
              <c:f>Premissas!$A$15:$A$20</c:f>
              <c:strCache>
                <c:ptCount val="6"/>
                <c:pt idx="0">
                  <c:v>Marca e relacionamento (top-down)</c:v>
                </c:pt>
                <c:pt idx="1">
                  <c:v>ABM</c:v>
                </c:pt>
                <c:pt idx="2">
                  <c:v>Outbound</c:v>
                </c:pt>
                <c:pt idx="3">
                  <c:v>Parcerias</c:v>
                </c:pt>
                <c:pt idx="4">
                  <c:v>Conteúdo e inbound</c:v>
                </c:pt>
                <c:pt idx="5">
                  <c:v>Ferramentas e dados</c:v>
                </c:pt>
              </c:strCache>
            </c:strRef>
          </c:cat>
          <c:val>
            <c:numRef>
              <c:f>Premissas!$B$15:$B$20</c:f>
              <c:numCache>
                <c:formatCode>0.0%;\(0.0%\);\-</c:formatCode>
                <c:ptCount val="6"/>
                <c:pt idx="0">
                  <c:v>0.18</c:v>
                </c:pt>
                <c:pt idx="1">
                  <c:v>0.34</c:v>
                </c:pt>
                <c:pt idx="2">
                  <c:v>0.14</c:v>
                </c:pt>
                <c:pt idx="3">
                  <c:v>0.12</c:v>
                </c:pt>
                <c:pt idx="4">
                  <c:v>0.12</c:v>
                </c:pt>
                <c:pt idx="5">
                  <c:v>0.1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Investimento máximo por linha no ano (R$)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'Orçamento mensal'!N4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bf6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'Orçamento mensal'!$A$5:$A$9</c:f>
              <c:strCache>
                <c:ptCount val="5"/>
                <c:pt idx="0">
                  <c:v>Produto A · New logo</c:v>
                </c:pt>
                <c:pt idx="1">
                  <c:v>Produto B · New logo</c:v>
                </c:pt>
                <c:pt idx="2">
                  <c:v>Produto C · New logo</c:v>
                </c:pt>
                <c:pt idx="3">
                  <c:v>Produto A · Base</c:v>
                </c:pt>
                <c:pt idx="4">
                  <c:v>Produto B · Base</c:v>
                </c:pt>
              </c:strCache>
            </c:strRef>
          </c:cat>
          <c:val>
            <c:numRef>
              <c:f>'Orçamento mensal'!$N$5:$N$9</c:f>
              <c:numCache>
                <c:formatCode>"R$ "#,##0;"(R$ "#,##0\);\-</c:formatCode>
                <c:ptCount val="5"/>
                <c:pt idx="0">
                  <c:v>228133.333333333</c:v>
                </c:pt>
                <c:pt idx="1">
                  <c:v>111600</c:v>
                </c:pt>
                <c:pt idx="2">
                  <c:v>454400</c:v>
                </c:pt>
                <c:pt idx="3">
                  <c:v>1760000</c:v>
                </c:pt>
                <c:pt idx="4">
                  <c:v>490000</c:v>
                </c:pt>
              </c:numCache>
            </c:numRef>
          </c:val>
        </c:ser>
        <c:gapWidth val="150"/>
        <c:overlap val="0"/>
        <c:axId val="10397378"/>
        <c:axId val="87833992"/>
      </c:barChart>
      <c:catAx>
        <c:axId val="1039737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7833992"/>
        <c:crosses val="autoZero"/>
        <c:auto val="1"/>
        <c:lblAlgn val="ctr"/>
        <c:lblOffset val="100"/>
        <c:noMultiLvlLbl val="0"/>
      </c:catAx>
      <c:valAx>
        <c:axId val="87833992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039737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Revisão trimestral: % executado e % da meta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Acompanhamento!D21</c:f>
              <c:strCache>
                <c:ptCount val="1"/>
                <c:pt idx="0">
                  <c:v>% executado</c:v>
                </c:pt>
              </c:strCache>
            </c:strRef>
          </c:tx>
          <c:spPr>
            <a:solidFill>
              <a:srgbClr val="a9b3ae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Acompanhamento!$A$22:$A$25</c:f>
              <c:strCache>
                <c:ptCount val="4"/>
                <c:pt idx="0">
                  <c:v>T1</c:v>
                </c:pt>
                <c:pt idx="1">
                  <c:v>T2</c:v>
                </c:pt>
                <c:pt idx="2">
                  <c:v>T3</c:v>
                </c:pt>
                <c:pt idx="3">
                  <c:v>T4</c:v>
                </c:pt>
              </c:strCache>
            </c:strRef>
          </c:cat>
          <c:val>
            <c:numRef>
              <c:f>Acompanhamento!$D$22:$D$25</c:f>
              <c:numCache>
                <c:formatCode>0.0%;\(0.0%\);\-</c:formatCode>
                <c:ptCount val="4"/>
                <c:pt idx="0">
                  <c:v>0.972366342213333</c:v>
                </c:pt>
              </c:numCache>
            </c:numRef>
          </c:val>
        </c:ser>
        <c:ser>
          <c:idx val="1"/>
          <c:order val="1"/>
          <c:tx>
            <c:strRef>
              <c:f>Acompanhamento!G21</c:f>
              <c:strCache>
                <c:ptCount val="1"/>
                <c:pt idx="0">
                  <c:v>% da meta</c:v>
                </c:pt>
              </c:strCache>
            </c:strRef>
          </c:tx>
          <c:spPr>
            <a:solidFill>
              <a:srgbClr val="00773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Acompanhamento!$A$22:$A$25</c:f>
              <c:strCache>
                <c:ptCount val="4"/>
                <c:pt idx="0">
                  <c:v>T1</c:v>
                </c:pt>
                <c:pt idx="1">
                  <c:v>T2</c:v>
                </c:pt>
                <c:pt idx="2">
                  <c:v>T3</c:v>
                </c:pt>
                <c:pt idx="3">
                  <c:v>T4</c:v>
                </c:pt>
              </c:strCache>
            </c:strRef>
          </c:cat>
          <c:val>
            <c:numRef>
              <c:f>Acompanhamento!$G$22:$G$25</c:f>
              <c:numCache>
                <c:formatCode>0.0%;\(0.0%\);\-</c:formatCode>
                <c:ptCount val="4"/>
                <c:pt idx="0">
                  <c:v>0.990000332214877</c:v>
                </c:pt>
              </c:numCache>
            </c:numRef>
          </c:val>
        </c:ser>
        <c:gapWidth val="150"/>
        <c:overlap val="0"/>
        <c:axId val="37574291"/>
        <c:axId val="23080433"/>
      </c:barChart>
      <c:catAx>
        <c:axId val="375742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3080433"/>
        <c:crosses val="autoZero"/>
        <c:auto val="1"/>
        <c:lblAlgn val="ctr"/>
        <c:lblOffset val="100"/>
        <c:noMultiLvlLbl val="0"/>
      </c:catAx>
      <c:valAx>
        <c:axId val="23080433"/>
        <c:scaling>
          <c:orientation val="minMax"/>
          <c:max val="1.5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7574291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</xdr:row>
      <xdr:rowOff>200520</xdr:rowOff>
    </xdr:from>
    <xdr:to>
      <xdr:col>4</xdr:col>
      <xdr:colOff>762840</xdr:colOff>
      <xdr:row>20</xdr:row>
      <xdr:rowOff>2520</xdr:rowOff>
    </xdr:to>
    <xdr:graphicFrame>
      <xdr:nvGraphicFramePr>
        <xdr:cNvPr id="0" name="Chart 1"/>
        <xdr:cNvGraphicFramePr/>
      </xdr:nvGraphicFramePr>
      <xdr:xfrm>
        <a:off x="0" y="1143000"/>
        <a:ext cx="61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4</xdr:row>
      <xdr:rowOff>200520</xdr:rowOff>
    </xdr:from>
    <xdr:to>
      <xdr:col>10</xdr:col>
      <xdr:colOff>762840</xdr:colOff>
      <xdr:row>20</xdr:row>
      <xdr:rowOff>2520</xdr:rowOff>
    </xdr:to>
    <xdr:graphicFrame>
      <xdr:nvGraphicFramePr>
        <xdr:cNvPr id="1" name="Chart 2"/>
        <xdr:cNvGraphicFramePr/>
      </xdr:nvGraphicFramePr>
      <xdr:xfrm>
        <a:off x="8035200" y="1143000"/>
        <a:ext cx="61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21</xdr:row>
      <xdr:rowOff>171000</xdr:rowOff>
    </xdr:from>
    <xdr:to>
      <xdr:col>4</xdr:col>
      <xdr:colOff>762840</xdr:colOff>
      <xdr:row>37</xdr:row>
      <xdr:rowOff>2520</xdr:rowOff>
    </xdr:to>
    <xdr:graphicFrame>
      <xdr:nvGraphicFramePr>
        <xdr:cNvPr id="2" name="Chart 3"/>
        <xdr:cNvGraphicFramePr/>
      </xdr:nvGraphicFramePr>
      <xdr:xfrm>
        <a:off x="0" y="4381560"/>
        <a:ext cx="61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6</xdr:col>
      <xdr:colOff>0</xdr:colOff>
      <xdr:row>21</xdr:row>
      <xdr:rowOff>171000</xdr:rowOff>
    </xdr:from>
    <xdr:to>
      <xdr:col>10</xdr:col>
      <xdr:colOff>762840</xdr:colOff>
      <xdr:row>37</xdr:row>
      <xdr:rowOff>2520</xdr:rowOff>
    </xdr:to>
    <xdr:graphicFrame>
      <xdr:nvGraphicFramePr>
        <xdr:cNvPr id="3" name="Chart 4"/>
        <xdr:cNvGraphicFramePr/>
      </xdr:nvGraphicFramePr>
      <xdr:xfrm>
        <a:off x="8035200" y="4381560"/>
        <a:ext cx="61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38</xdr:row>
      <xdr:rowOff>171000</xdr:rowOff>
    </xdr:from>
    <xdr:to>
      <xdr:col>4</xdr:col>
      <xdr:colOff>762840</xdr:colOff>
      <xdr:row>54</xdr:row>
      <xdr:rowOff>2520</xdr:rowOff>
    </xdr:to>
    <xdr:graphicFrame>
      <xdr:nvGraphicFramePr>
        <xdr:cNvPr id="4" name="Chart 5"/>
        <xdr:cNvGraphicFramePr/>
      </xdr:nvGraphicFramePr>
      <xdr:xfrm>
        <a:off x="0" y="7620120"/>
        <a:ext cx="61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2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2" customFormat="false" ht="17.3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4" t="s">
        <v>3</v>
      </c>
    </row>
    <row r="7" customFormat="false" ht="15" hidden="false" customHeight="false" outlineLevel="0" collapsed="false">
      <c r="B7" s="4" t="s">
        <v>4</v>
      </c>
    </row>
    <row r="8" customFormat="false" ht="26.85" hidden="false" customHeight="false" outlineLevel="0" collapsed="false">
      <c r="B8" s="4" t="s">
        <v>5</v>
      </c>
    </row>
    <row r="9" customFormat="false" ht="15" hidden="false" customHeight="false" outlineLevel="0" collapsed="false">
      <c r="B9" s="4" t="s">
        <v>6</v>
      </c>
    </row>
    <row r="10" customFormat="false" ht="26.85" hidden="false" customHeight="false" outlineLevel="0" collapsed="false">
      <c r="B10" s="4" t="s">
        <v>7</v>
      </c>
    </row>
    <row r="11" customFormat="false" ht="26.85" hidden="false" customHeight="false" outlineLevel="0" collapsed="false">
      <c r="B11" s="4" t="s">
        <v>8</v>
      </c>
    </row>
    <row r="12" customFormat="false" ht="26.85" hidden="false" customHeight="false" outlineLevel="0" collapsed="false">
      <c r="B12" s="4" t="s">
        <v>9</v>
      </c>
    </row>
    <row r="13" customFormat="false" ht="15" hidden="false" customHeight="false" outlineLevel="0" collapsed="false">
      <c r="B13" s="3"/>
    </row>
    <row r="14" customFormat="false" ht="15" hidden="false" customHeight="false" outlineLevel="0" collapsed="false">
      <c r="B14" s="3" t="s">
        <v>10</v>
      </c>
    </row>
    <row r="15" customFormat="false" ht="15" hidden="false" customHeight="false" outlineLevel="0" collapsed="false">
      <c r="B15" s="4" t="s">
        <v>11</v>
      </c>
    </row>
    <row r="16" customFormat="false" ht="15" hidden="false" customHeight="false" outlineLevel="0" collapsed="false">
      <c r="B16" s="4" t="s">
        <v>12</v>
      </c>
    </row>
    <row r="17" customFormat="false" ht="15" hidden="false" customHeight="false" outlineLevel="0" collapsed="false">
      <c r="B17" s="4" t="s">
        <v>13</v>
      </c>
    </row>
    <row r="18" customFormat="false" ht="15" hidden="false" customHeight="false" outlineLevel="0" collapsed="false">
      <c r="B18" s="4" t="s">
        <v>14</v>
      </c>
    </row>
    <row r="19" customFormat="false" ht="15" hidden="false" customHeight="false" outlineLevel="0" collapsed="false">
      <c r="B19" s="4" t="s">
        <v>15</v>
      </c>
    </row>
    <row r="20" customFormat="false" ht="15" hidden="false" customHeight="false" outlineLevel="0" collapsed="false">
      <c r="B20" s="4" t="s">
        <v>16</v>
      </c>
    </row>
    <row r="21" customFormat="false" ht="15" hidden="false" customHeight="false" outlineLevel="0" collapsed="false">
      <c r="B21" s="3"/>
    </row>
    <row r="22" customFormat="false" ht="15" hidden="false" customHeight="false" outlineLevel="0" collapsed="false">
      <c r="B22" s="3" t="s">
        <v>17</v>
      </c>
    </row>
    <row r="23" customFormat="false" ht="15" hidden="false" customHeight="false" outlineLevel="0" collapsed="false">
      <c r="B23" s="5" t="s">
        <v>18</v>
      </c>
    </row>
    <row r="24" customFormat="false" ht="15" hidden="false" customHeight="false" outlineLevel="0" collapsed="false">
      <c r="B24" s="6" t="s">
        <v>19</v>
      </c>
    </row>
    <row r="25" customFormat="false" ht="15" hidden="false" customHeight="false" outlineLevel="0" collapsed="false">
      <c r="B25" s="4" t="s">
        <v>20</v>
      </c>
    </row>
    <row r="26" customFormat="false" ht="26.85" hidden="false" customHeight="false" outlineLevel="0" collapsed="false">
      <c r="B26" s="4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BF63"/>
    <pageSetUpPr fitToPage="false"/>
  </sheetPr>
  <dimension ref="A1:H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2"/>
    <col collapsed="false" customWidth="true" hidden="false" outlineLevel="0" max="3" min="3" style="0" width="24"/>
    <col collapsed="false" customWidth="true" hidden="false" outlineLevel="0" max="4" min="4" style="0" width="70"/>
    <col collapsed="false" customWidth="true" hidden="false" outlineLevel="0" max="5" min="5" style="0" width="14"/>
    <col collapsed="false" customWidth="true" hidden="false" outlineLevel="0" max="6" min="6" style="0" width="20"/>
    <col collapsed="false" customWidth="true" hidden="false" outlineLevel="0" max="7" min="7" style="0" width="22"/>
    <col collapsed="false" customWidth="true" hidden="false" outlineLevel="0" max="8" min="8" style="0" width="14"/>
  </cols>
  <sheetData>
    <row r="1" customFormat="false" ht="17.35" hidden="false" customHeight="false" outlineLevel="0" collapsed="false">
      <c r="A1" s="1" t="s">
        <v>22</v>
      </c>
    </row>
    <row r="2" customFormat="false" ht="15" hidden="false" customHeight="false" outlineLevel="0" collapsed="false">
      <c r="A2" s="2" t="s">
        <v>23</v>
      </c>
    </row>
    <row r="4" customFormat="false" ht="26.85" hidden="false" customHeight="false" outlineLevel="0" collapsed="false">
      <c r="A4" s="7" t="s">
        <v>24</v>
      </c>
      <c r="B4" s="7" t="s">
        <v>25</v>
      </c>
      <c r="C4" s="7" t="s">
        <v>26</v>
      </c>
      <c r="D4" s="7" t="s">
        <v>27</v>
      </c>
      <c r="E4" s="7" t="s">
        <v>28</v>
      </c>
      <c r="F4" s="7" t="s">
        <v>29</v>
      </c>
      <c r="G4" s="7" t="s">
        <v>30</v>
      </c>
      <c r="H4" s="7" t="s">
        <v>31</v>
      </c>
    </row>
    <row r="5" customFormat="false" ht="15" hidden="false" customHeight="false" outlineLevel="0" collapsed="false">
      <c r="A5" s="8" t="s">
        <v>32</v>
      </c>
      <c r="B5" s="9" t="s">
        <v>33</v>
      </c>
      <c r="C5" s="10" t="n">
        <v>1180000</v>
      </c>
      <c r="D5" s="11" t="n">
        <v>0.58</v>
      </c>
      <c r="E5" s="12" t="n">
        <v>3</v>
      </c>
      <c r="F5" s="13" t="n">
        <f aca="false">C5*D5</f>
        <v>684400</v>
      </c>
      <c r="G5" s="13" t="n">
        <f aca="false">IF(E5&gt;0,F5/E5,0)</f>
        <v>228133.333333333</v>
      </c>
      <c r="H5" s="14" t="n">
        <f aca="false">IF($G$10&gt;0,G5/$G$10,0)</f>
        <v>0.0749419648723227</v>
      </c>
    </row>
    <row r="6" customFormat="false" ht="15" hidden="false" customHeight="false" outlineLevel="0" collapsed="false">
      <c r="A6" s="8" t="s">
        <v>34</v>
      </c>
      <c r="B6" s="9" t="s">
        <v>33</v>
      </c>
      <c r="C6" s="10" t="n">
        <v>540000</v>
      </c>
      <c r="D6" s="11" t="n">
        <v>0.62</v>
      </c>
      <c r="E6" s="12" t="n">
        <v>3</v>
      </c>
      <c r="F6" s="13" t="n">
        <f aca="false">C6*D6</f>
        <v>334800</v>
      </c>
      <c r="G6" s="13" t="n">
        <f aca="false">IF(E6&gt;0,F6/E6,0)</f>
        <v>111600</v>
      </c>
      <c r="H6" s="14" t="n">
        <f aca="false">IF($G$10&gt;0,G6/$G$10,0)</f>
        <v>0.0366606806534974</v>
      </c>
    </row>
    <row r="7" customFormat="false" ht="15" hidden="false" customHeight="false" outlineLevel="0" collapsed="false">
      <c r="A7" s="8" t="s">
        <v>35</v>
      </c>
      <c r="B7" s="9" t="s">
        <v>33</v>
      </c>
      <c r="C7" s="10" t="n">
        <v>1920000</v>
      </c>
      <c r="D7" s="11" t="n">
        <v>0.71</v>
      </c>
      <c r="E7" s="12" t="n">
        <v>3</v>
      </c>
      <c r="F7" s="13" t="n">
        <f aca="false">C7*D7</f>
        <v>1363200</v>
      </c>
      <c r="G7" s="13" t="n">
        <f aca="false">IF(E7&gt;0,F7/E7,0)</f>
        <v>454400</v>
      </c>
      <c r="H7" s="14" t="n">
        <f aca="false">IF($G$10&gt;0,G7/$G$10,0)</f>
        <v>0.149270728395602</v>
      </c>
    </row>
    <row r="8" customFormat="false" ht="15" hidden="false" customHeight="false" outlineLevel="0" collapsed="false">
      <c r="A8" s="8" t="s">
        <v>32</v>
      </c>
      <c r="B8" s="9" t="s">
        <v>36</v>
      </c>
      <c r="C8" s="10" t="n">
        <v>9600000</v>
      </c>
      <c r="D8" s="11" t="n">
        <v>0.55</v>
      </c>
      <c r="E8" s="12" t="n">
        <v>3</v>
      </c>
      <c r="F8" s="13" t="n">
        <f aca="false">C8*D8</f>
        <v>5280000</v>
      </c>
      <c r="G8" s="13" t="n">
        <f aca="false">IF(E8&gt;0,F8/E8,0)</f>
        <v>1760000</v>
      </c>
      <c r="H8" s="14" t="n">
        <f aca="false">IF($G$10&gt;0,G8/$G$10,0)</f>
        <v>0.578161271954798</v>
      </c>
    </row>
    <row r="9" customFormat="false" ht="15" hidden="false" customHeight="false" outlineLevel="0" collapsed="false">
      <c r="A9" s="8" t="s">
        <v>34</v>
      </c>
      <c r="B9" s="9" t="s">
        <v>36</v>
      </c>
      <c r="C9" s="10" t="n">
        <v>2450000</v>
      </c>
      <c r="D9" s="11" t="n">
        <v>0.6</v>
      </c>
      <c r="E9" s="12" t="n">
        <v>3</v>
      </c>
      <c r="F9" s="13" t="n">
        <f aca="false">C9*D9</f>
        <v>1470000</v>
      </c>
      <c r="G9" s="13" t="n">
        <f aca="false">IF(E9&gt;0,F9/E9,0)</f>
        <v>490000</v>
      </c>
      <c r="H9" s="14" t="n">
        <f aca="false">IF($G$10&gt;0,G9/$G$10,0)</f>
        <v>0.160965354123779</v>
      </c>
    </row>
    <row r="10" customFormat="false" ht="15" hidden="false" customHeight="false" outlineLevel="0" collapsed="false">
      <c r="A10" s="15" t="s">
        <v>37</v>
      </c>
      <c r="B10" s="16"/>
      <c r="C10" s="17" t="n">
        <f aca="false">SUM(C5:C9)</f>
        <v>15690000</v>
      </c>
      <c r="D10" s="18" t="n">
        <f aca="false">IF(C10&gt;0,F10/C10,0)</f>
        <v>0.582052262587635</v>
      </c>
      <c r="E10" s="19" t="n">
        <f aca="false">IF(G10&gt;0,F10/G10,0)</f>
        <v>3</v>
      </c>
      <c r="F10" s="17" t="n">
        <f aca="false">SUM(F5:F9)</f>
        <v>9132400</v>
      </c>
      <c r="G10" s="17" t="n">
        <f aca="false">SUM(G5:G9)</f>
        <v>3044133.33333333</v>
      </c>
      <c r="H10" s="18" t="n">
        <f aca="false">SUM(H5:H9)</f>
        <v>1</v>
      </c>
    </row>
    <row r="11" customFormat="false" ht="15" hidden="false" customHeight="false" outlineLevel="0" collapsed="false">
      <c r="A11" s="20" t="s">
        <v>38</v>
      </c>
    </row>
    <row r="13" customFormat="false" ht="15" hidden="false" customHeight="false" outlineLevel="0" collapsed="false">
      <c r="A13" s="21" t="s">
        <v>39</v>
      </c>
    </row>
    <row r="14" customFormat="false" ht="26.85" hidden="false" customHeight="false" outlineLevel="0" collapsed="false">
      <c r="A14" s="7" t="s">
        <v>40</v>
      </c>
      <c r="B14" s="7" t="s">
        <v>31</v>
      </c>
      <c r="C14" s="7" t="s">
        <v>41</v>
      </c>
      <c r="D14" s="7" t="s">
        <v>42</v>
      </c>
    </row>
    <row r="15" customFormat="false" ht="30" hidden="false" customHeight="true" outlineLevel="0" collapsed="false">
      <c r="A15" s="8" t="s">
        <v>43</v>
      </c>
      <c r="B15" s="11" t="n">
        <v>0.18</v>
      </c>
      <c r="C15" s="13" t="n">
        <f aca="false">$G$10*B15</f>
        <v>547944</v>
      </c>
      <c r="D15" s="22" t="s">
        <v>44</v>
      </c>
    </row>
    <row r="16" customFormat="false" ht="30" hidden="false" customHeight="true" outlineLevel="0" collapsed="false">
      <c r="A16" s="8" t="s">
        <v>45</v>
      </c>
      <c r="B16" s="11" t="n">
        <v>0.34</v>
      </c>
      <c r="C16" s="13" t="n">
        <f aca="false">$G$10*B16</f>
        <v>1035005.33333333</v>
      </c>
      <c r="D16" s="22" t="s">
        <v>46</v>
      </c>
    </row>
    <row r="17" customFormat="false" ht="30" hidden="false" customHeight="true" outlineLevel="0" collapsed="false">
      <c r="A17" s="8" t="s">
        <v>47</v>
      </c>
      <c r="B17" s="11" t="n">
        <v>0.14</v>
      </c>
      <c r="C17" s="13" t="n">
        <f aca="false">$G$10*B17</f>
        <v>426178.666666667</v>
      </c>
      <c r="D17" s="22" t="s">
        <v>48</v>
      </c>
    </row>
    <row r="18" customFormat="false" ht="30" hidden="false" customHeight="true" outlineLevel="0" collapsed="false">
      <c r="A18" s="8" t="s">
        <v>49</v>
      </c>
      <c r="B18" s="11" t="n">
        <v>0.12</v>
      </c>
      <c r="C18" s="13" t="n">
        <f aca="false">$G$10*B18</f>
        <v>365296</v>
      </c>
      <c r="D18" s="22" t="s">
        <v>50</v>
      </c>
    </row>
    <row r="19" customFormat="false" ht="30" hidden="false" customHeight="true" outlineLevel="0" collapsed="false">
      <c r="A19" s="8" t="s">
        <v>51</v>
      </c>
      <c r="B19" s="11" t="n">
        <v>0.12</v>
      </c>
      <c r="C19" s="13" t="n">
        <f aca="false">$G$10*B19</f>
        <v>365296</v>
      </c>
      <c r="D19" s="22" t="s">
        <v>52</v>
      </c>
    </row>
    <row r="20" customFormat="false" ht="30" hidden="false" customHeight="true" outlineLevel="0" collapsed="false">
      <c r="A20" s="8" t="s">
        <v>53</v>
      </c>
      <c r="B20" s="11" t="n">
        <v>0.1</v>
      </c>
      <c r="C20" s="13" t="n">
        <f aca="false">$G$10*B20</f>
        <v>304413.333333333</v>
      </c>
      <c r="D20" s="22" t="s">
        <v>54</v>
      </c>
    </row>
    <row r="21" customFormat="false" ht="15" hidden="false" customHeight="false" outlineLevel="0" collapsed="false">
      <c r="A21" s="15" t="s">
        <v>37</v>
      </c>
      <c r="B21" s="18" t="n">
        <f aca="false">SUM(B15:B20)</f>
        <v>1</v>
      </c>
      <c r="C21" s="17" t="n">
        <f aca="false">SUM(C15:C20)</f>
        <v>3044133.33333333</v>
      </c>
      <c r="D21" s="15" t="str">
        <f aca="false">IF(ROUND(B21,4)=1,"OK: soma 100%","Atenção: a divisão precisa somar 100%")</f>
        <v>OK: soma 100%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14" min="2" style="0" width="10"/>
    <col collapsed="false" customWidth="true" hidden="false" outlineLevel="0" max="15" min="15" style="0" width="11"/>
  </cols>
  <sheetData>
    <row r="1" customFormat="false" ht="17.35" hidden="false" customHeight="false" outlineLevel="0" collapsed="false">
      <c r="A1" s="1" t="s">
        <v>55</v>
      </c>
    </row>
    <row r="2" customFormat="false" ht="15" hidden="false" customHeight="false" outlineLevel="0" collapsed="false">
      <c r="A2" s="2" t="s">
        <v>56</v>
      </c>
    </row>
    <row r="4" customFormat="false" ht="15" hidden="false" customHeight="false" outlineLevel="0" collapsed="false">
      <c r="A4" s="7" t="s">
        <v>24</v>
      </c>
      <c r="B4" s="7" t="s">
        <v>57</v>
      </c>
      <c r="C4" s="7" t="s">
        <v>58</v>
      </c>
      <c r="D4" s="7" t="s">
        <v>59</v>
      </c>
      <c r="E4" s="7" t="s">
        <v>60</v>
      </c>
      <c r="F4" s="7" t="s">
        <v>61</v>
      </c>
      <c r="G4" s="7" t="s">
        <v>62</v>
      </c>
      <c r="H4" s="7" t="s">
        <v>63</v>
      </c>
      <c r="I4" s="7" t="s">
        <v>64</v>
      </c>
      <c r="J4" s="7" t="s">
        <v>65</v>
      </c>
      <c r="K4" s="7" t="s">
        <v>66</v>
      </c>
      <c r="L4" s="7" t="s">
        <v>67</v>
      </c>
      <c r="M4" s="7" t="s">
        <v>68</v>
      </c>
      <c r="N4" s="7" t="s">
        <v>69</v>
      </c>
      <c r="O4" s="7" t="s">
        <v>70</v>
      </c>
    </row>
    <row r="5" customFormat="false" ht="15" hidden="false" customHeight="false" outlineLevel="0" collapsed="false">
      <c r="A5" s="8" t="s">
        <v>71</v>
      </c>
      <c r="B5" s="11" t="n">
        <v>0</v>
      </c>
      <c r="C5" s="11" t="n">
        <v>0</v>
      </c>
      <c r="D5" s="11" t="n">
        <v>0.048</v>
      </c>
      <c r="E5" s="11" t="n">
        <v>0.065</v>
      </c>
      <c r="F5" s="11" t="n">
        <v>0.065</v>
      </c>
      <c r="G5" s="11" t="n">
        <v>0.083</v>
      </c>
      <c r="H5" s="11" t="n">
        <v>0.096</v>
      </c>
      <c r="I5" s="11" t="n">
        <v>0.123</v>
      </c>
      <c r="J5" s="11" t="n">
        <v>0.11</v>
      </c>
      <c r="K5" s="11" t="n">
        <v>0.119</v>
      </c>
      <c r="L5" s="11" t="n">
        <v>0.147</v>
      </c>
      <c r="M5" s="11" t="n">
        <v>0.144</v>
      </c>
      <c r="N5" s="18" t="n">
        <f aca="false">SUM(B5:M5)</f>
        <v>1</v>
      </c>
      <c r="O5" s="15" t="str">
        <f aca="false">IF(ROUND(N5,4)=1,"OK","Ajustar")</f>
        <v>OK</v>
      </c>
    </row>
    <row r="6" customFormat="false" ht="15" hidden="false" customHeight="false" outlineLevel="0" collapsed="false">
      <c r="A6" s="8" t="s">
        <v>72</v>
      </c>
      <c r="B6" s="11" t="n">
        <v>0</v>
      </c>
      <c r="C6" s="11" t="n">
        <v>0</v>
      </c>
      <c r="D6" s="11" t="n">
        <v>0.054</v>
      </c>
      <c r="E6" s="11" t="n">
        <v>0.054</v>
      </c>
      <c r="F6" s="11" t="n">
        <v>0.076</v>
      </c>
      <c r="G6" s="11" t="n">
        <v>0.078</v>
      </c>
      <c r="H6" s="11" t="n">
        <v>0.087</v>
      </c>
      <c r="I6" s="11" t="n">
        <v>0.112</v>
      </c>
      <c r="J6" s="11" t="n">
        <v>0.13</v>
      </c>
      <c r="K6" s="11" t="n">
        <v>0.139</v>
      </c>
      <c r="L6" s="11" t="n">
        <v>0.133</v>
      </c>
      <c r="M6" s="11" t="n">
        <v>0.137</v>
      </c>
      <c r="N6" s="18" t="n">
        <f aca="false">SUM(B6:M6)</f>
        <v>1</v>
      </c>
      <c r="O6" s="15" t="str">
        <f aca="false">IF(ROUND(N6,4)=1,"OK","Ajustar")</f>
        <v>OK</v>
      </c>
    </row>
    <row r="7" customFormat="false" ht="15" hidden="false" customHeight="false" outlineLevel="0" collapsed="false">
      <c r="A7" s="8" t="s">
        <v>73</v>
      </c>
      <c r="B7" s="11" t="n">
        <v>0</v>
      </c>
      <c r="C7" s="11" t="n">
        <v>0</v>
      </c>
      <c r="D7" s="11" t="n">
        <v>0</v>
      </c>
      <c r="E7" s="11" t="n">
        <v>0.071</v>
      </c>
      <c r="F7" s="11" t="n">
        <v>0.074</v>
      </c>
      <c r="G7" s="11" t="n">
        <v>0.085</v>
      </c>
      <c r="H7" s="11" t="n">
        <v>0.092</v>
      </c>
      <c r="I7" s="11" t="n">
        <v>0.11</v>
      </c>
      <c r="J7" s="11" t="n">
        <v>0.111</v>
      </c>
      <c r="K7" s="11" t="n">
        <v>0.147</v>
      </c>
      <c r="L7" s="11" t="n">
        <v>0.141</v>
      </c>
      <c r="M7" s="11" t="n">
        <v>0.169</v>
      </c>
      <c r="N7" s="18" t="n">
        <f aca="false">SUM(B7:M7)</f>
        <v>1</v>
      </c>
      <c r="O7" s="15" t="str">
        <f aca="false">IF(ROUND(N7,4)=1,"OK","Ajustar")</f>
        <v>OK</v>
      </c>
    </row>
    <row r="8" customFormat="false" ht="15" hidden="false" customHeight="false" outlineLevel="0" collapsed="false">
      <c r="A8" s="8" t="s">
        <v>74</v>
      </c>
      <c r="B8" s="11" t="n">
        <v>0.026</v>
      </c>
      <c r="C8" s="11" t="n">
        <v>0.042</v>
      </c>
      <c r="D8" s="11" t="n">
        <v>0.051</v>
      </c>
      <c r="E8" s="11" t="n">
        <v>0.064</v>
      </c>
      <c r="F8" s="11" t="n">
        <v>0.074</v>
      </c>
      <c r="G8" s="11" t="n">
        <v>0.067</v>
      </c>
      <c r="H8" s="11" t="n">
        <v>0.086</v>
      </c>
      <c r="I8" s="11" t="n">
        <v>0.097</v>
      </c>
      <c r="J8" s="11" t="n">
        <v>0.099</v>
      </c>
      <c r="K8" s="11" t="n">
        <v>0.133</v>
      </c>
      <c r="L8" s="11" t="n">
        <v>0.122</v>
      </c>
      <c r="M8" s="11" t="n">
        <v>0.139</v>
      </c>
      <c r="N8" s="18" t="n">
        <f aca="false">SUM(B8:M8)</f>
        <v>1</v>
      </c>
      <c r="O8" s="15" t="str">
        <f aca="false">IF(ROUND(N8,4)=1,"OK","Ajustar")</f>
        <v>OK</v>
      </c>
    </row>
    <row r="9" customFormat="false" ht="15" hidden="false" customHeight="false" outlineLevel="0" collapsed="false">
      <c r="A9" s="8" t="s">
        <v>75</v>
      </c>
      <c r="B9" s="11" t="n">
        <v>0.032</v>
      </c>
      <c r="C9" s="11" t="n">
        <v>0.037</v>
      </c>
      <c r="D9" s="11" t="n">
        <v>0.044</v>
      </c>
      <c r="E9" s="11" t="n">
        <v>0.066</v>
      </c>
      <c r="F9" s="11" t="n">
        <v>0.073</v>
      </c>
      <c r="G9" s="11" t="n">
        <v>0.087</v>
      </c>
      <c r="H9" s="11" t="n">
        <v>0.091</v>
      </c>
      <c r="I9" s="11" t="n">
        <v>0.089</v>
      </c>
      <c r="J9" s="11" t="n">
        <v>0.103</v>
      </c>
      <c r="K9" s="11" t="n">
        <v>0.105</v>
      </c>
      <c r="L9" s="11" t="n">
        <v>0.125</v>
      </c>
      <c r="M9" s="11" t="n">
        <v>0.148</v>
      </c>
      <c r="N9" s="18" t="n">
        <f aca="false">SUM(B9:M9)</f>
        <v>1</v>
      </c>
      <c r="O9" s="15" t="str">
        <f aca="false">IF(ROUND(N9,4)=1,"OK","Ajustar")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14" min="2" style="0" width="13"/>
  </cols>
  <sheetData>
    <row r="1" customFormat="false" ht="17.35" hidden="false" customHeight="false" outlineLevel="0" collapsed="false">
      <c r="A1" s="1" t="s">
        <v>76</v>
      </c>
    </row>
    <row r="2" customFormat="false" ht="15" hidden="false" customHeight="false" outlineLevel="0" collapsed="false">
      <c r="A2" s="2" t="s">
        <v>77</v>
      </c>
    </row>
    <row r="4" customFormat="false" ht="15" hidden="false" customHeight="false" outlineLevel="0" collapsed="false">
      <c r="A4" s="7" t="s">
        <v>24</v>
      </c>
      <c r="B4" s="7" t="s">
        <v>57</v>
      </c>
      <c r="C4" s="7" t="s">
        <v>58</v>
      </c>
      <c r="D4" s="7" t="s">
        <v>59</v>
      </c>
      <c r="E4" s="7" t="s">
        <v>60</v>
      </c>
      <c r="F4" s="7" t="s">
        <v>61</v>
      </c>
      <c r="G4" s="7" t="s">
        <v>62</v>
      </c>
      <c r="H4" s="7" t="s">
        <v>63</v>
      </c>
      <c r="I4" s="7" t="s">
        <v>64</v>
      </c>
      <c r="J4" s="7" t="s">
        <v>65</v>
      </c>
      <c r="K4" s="7" t="s">
        <v>66</v>
      </c>
      <c r="L4" s="7" t="s">
        <v>67</v>
      </c>
      <c r="M4" s="7" t="s">
        <v>68</v>
      </c>
      <c r="N4" s="7" t="s">
        <v>37</v>
      </c>
    </row>
    <row r="5" customFormat="false" ht="15" hidden="false" customHeight="false" outlineLevel="0" collapsed="false">
      <c r="A5" s="8" t="s">
        <v>71</v>
      </c>
      <c r="B5" s="13" t="n">
        <f aca="false">Premissas!$C$5*Sazonalidade!B5</f>
        <v>0</v>
      </c>
      <c r="C5" s="13" t="n">
        <f aca="false">Premissas!$C$5*Sazonalidade!C5</f>
        <v>0</v>
      </c>
      <c r="D5" s="13" t="n">
        <f aca="false">Premissas!$C$5*Sazonalidade!D5</f>
        <v>56640</v>
      </c>
      <c r="E5" s="13" t="n">
        <f aca="false">Premissas!$C$5*Sazonalidade!E5</f>
        <v>76700</v>
      </c>
      <c r="F5" s="13" t="n">
        <f aca="false">Premissas!$C$5*Sazonalidade!F5</f>
        <v>76700</v>
      </c>
      <c r="G5" s="13" t="n">
        <f aca="false">Premissas!$C$5*Sazonalidade!G5</f>
        <v>97940</v>
      </c>
      <c r="H5" s="13" t="n">
        <f aca="false">Premissas!$C$5*Sazonalidade!H5</f>
        <v>113280</v>
      </c>
      <c r="I5" s="13" t="n">
        <f aca="false">Premissas!$C$5*Sazonalidade!I5</f>
        <v>145140</v>
      </c>
      <c r="J5" s="13" t="n">
        <f aca="false">Premissas!$C$5*Sazonalidade!J5</f>
        <v>129800</v>
      </c>
      <c r="K5" s="13" t="n">
        <f aca="false">Premissas!$C$5*Sazonalidade!K5</f>
        <v>140420</v>
      </c>
      <c r="L5" s="13" t="n">
        <f aca="false">Premissas!$C$5*Sazonalidade!L5</f>
        <v>173460</v>
      </c>
      <c r="M5" s="13" t="n">
        <f aca="false">Premissas!$C$5*Sazonalidade!M5</f>
        <v>169920</v>
      </c>
      <c r="N5" s="17" t="n">
        <f aca="false">SUM(B5:M5)</f>
        <v>1180000</v>
      </c>
    </row>
    <row r="6" customFormat="false" ht="15" hidden="false" customHeight="false" outlineLevel="0" collapsed="false">
      <c r="A6" s="8" t="s">
        <v>72</v>
      </c>
      <c r="B6" s="13" t="n">
        <f aca="false">Premissas!$C$6*Sazonalidade!B6</f>
        <v>0</v>
      </c>
      <c r="C6" s="13" t="n">
        <f aca="false">Premissas!$C$6*Sazonalidade!C6</f>
        <v>0</v>
      </c>
      <c r="D6" s="13" t="n">
        <f aca="false">Premissas!$C$6*Sazonalidade!D6</f>
        <v>29160</v>
      </c>
      <c r="E6" s="13" t="n">
        <f aca="false">Premissas!$C$6*Sazonalidade!E6</f>
        <v>29160</v>
      </c>
      <c r="F6" s="13" t="n">
        <f aca="false">Premissas!$C$6*Sazonalidade!F6</f>
        <v>41040</v>
      </c>
      <c r="G6" s="13" t="n">
        <f aca="false">Premissas!$C$6*Sazonalidade!G6</f>
        <v>42120</v>
      </c>
      <c r="H6" s="13" t="n">
        <f aca="false">Premissas!$C$6*Sazonalidade!H6</f>
        <v>46980</v>
      </c>
      <c r="I6" s="13" t="n">
        <f aca="false">Premissas!$C$6*Sazonalidade!I6</f>
        <v>60480</v>
      </c>
      <c r="J6" s="13" t="n">
        <f aca="false">Premissas!$C$6*Sazonalidade!J6</f>
        <v>70200</v>
      </c>
      <c r="K6" s="13" t="n">
        <f aca="false">Premissas!$C$6*Sazonalidade!K6</f>
        <v>75060</v>
      </c>
      <c r="L6" s="13" t="n">
        <f aca="false">Premissas!$C$6*Sazonalidade!L6</f>
        <v>71820</v>
      </c>
      <c r="M6" s="13" t="n">
        <f aca="false">Premissas!$C$6*Sazonalidade!M6</f>
        <v>73980</v>
      </c>
      <c r="N6" s="17" t="n">
        <f aca="false">SUM(B6:M6)</f>
        <v>540000</v>
      </c>
    </row>
    <row r="7" customFormat="false" ht="15" hidden="false" customHeight="false" outlineLevel="0" collapsed="false">
      <c r="A7" s="8" t="s">
        <v>73</v>
      </c>
      <c r="B7" s="13" t="n">
        <f aca="false">Premissas!$C$7*Sazonalidade!B7</f>
        <v>0</v>
      </c>
      <c r="C7" s="13" t="n">
        <f aca="false">Premissas!$C$7*Sazonalidade!C7</f>
        <v>0</v>
      </c>
      <c r="D7" s="13" t="n">
        <f aca="false">Premissas!$C$7*Sazonalidade!D7</f>
        <v>0</v>
      </c>
      <c r="E7" s="13" t="n">
        <f aca="false">Premissas!$C$7*Sazonalidade!E7</f>
        <v>136320</v>
      </c>
      <c r="F7" s="13" t="n">
        <f aca="false">Premissas!$C$7*Sazonalidade!F7</f>
        <v>142080</v>
      </c>
      <c r="G7" s="13" t="n">
        <f aca="false">Premissas!$C$7*Sazonalidade!G7</f>
        <v>163200</v>
      </c>
      <c r="H7" s="13" t="n">
        <f aca="false">Premissas!$C$7*Sazonalidade!H7</f>
        <v>176640</v>
      </c>
      <c r="I7" s="13" t="n">
        <f aca="false">Premissas!$C$7*Sazonalidade!I7</f>
        <v>211200</v>
      </c>
      <c r="J7" s="13" t="n">
        <f aca="false">Premissas!$C$7*Sazonalidade!J7</f>
        <v>213120</v>
      </c>
      <c r="K7" s="13" t="n">
        <f aca="false">Premissas!$C$7*Sazonalidade!K7</f>
        <v>282240</v>
      </c>
      <c r="L7" s="13" t="n">
        <f aca="false">Premissas!$C$7*Sazonalidade!L7</f>
        <v>270720</v>
      </c>
      <c r="M7" s="13" t="n">
        <f aca="false">Premissas!$C$7*Sazonalidade!M7</f>
        <v>324480</v>
      </c>
      <c r="N7" s="17" t="n">
        <f aca="false">SUM(B7:M7)</f>
        <v>1920000</v>
      </c>
    </row>
    <row r="8" customFormat="false" ht="15" hidden="false" customHeight="false" outlineLevel="0" collapsed="false">
      <c r="A8" s="8" t="s">
        <v>74</v>
      </c>
      <c r="B8" s="13" t="n">
        <f aca="false">Premissas!$C$8*Sazonalidade!B8</f>
        <v>249600</v>
      </c>
      <c r="C8" s="13" t="n">
        <f aca="false">Premissas!$C$8*Sazonalidade!C8</f>
        <v>403200</v>
      </c>
      <c r="D8" s="13" t="n">
        <f aca="false">Premissas!$C$8*Sazonalidade!D8</f>
        <v>489600</v>
      </c>
      <c r="E8" s="13" t="n">
        <f aca="false">Premissas!$C$8*Sazonalidade!E8</f>
        <v>614400</v>
      </c>
      <c r="F8" s="13" t="n">
        <f aca="false">Premissas!$C$8*Sazonalidade!F8</f>
        <v>710400</v>
      </c>
      <c r="G8" s="13" t="n">
        <f aca="false">Premissas!$C$8*Sazonalidade!G8</f>
        <v>643200</v>
      </c>
      <c r="H8" s="13" t="n">
        <f aca="false">Premissas!$C$8*Sazonalidade!H8</f>
        <v>825600</v>
      </c>
      <c r="I8" s="13" t="n">
        <f aca="false">Premissas!$C$8*Sazonalidade!I8</f>
        <v>931200</v>
      </c>
      <c r="J8" s="13" t="n">
        <f aca="false">Premissas!$C$8*Sazonalidade!J8</f>
        <v>950400</v>
      </c>
      <c r="K8" s="13" t="n">
        <f aca="false">Premissas!$C$8*Sazonalidade!K8</f>
        <v>1276800</v>
      </c>
      <c r="L8" s="13" t="n">
        <f aca="false">Premissas!$C$8*Sazonalidade!L8</f>
        <v>1171200</v>
      </c>
      <c r="M8" s="13" t="n">
        <f aca="false">Premissas!$C$8*Sazonalidade!M8</f>
        <v>1334400</v>
      </c>
      <c r="N8" s="17" t="n">
        <f aca="false">SUM(B8:M8)</f>
        <v>9600000</v>
      </c>
    </row>
    <row r="9" customFormat="false" ht="15" hidden="false" customHeight="false" outlineLevel="0" collapsed="false">
      <c r="A9" s="8" t="s">
        <v>75</v>
      </c>
      <c r="B9" s="13" t="n">
        <f aca="false">Premissas!$C$9*Sazonalidade!B9</f>
        <v>78400</v>
      </c>
      <c r="C9" s="13" t="n">
        <f aca="false">Premissas!$C$9*Sazonalidade!C9</f>
        <v>90650</v>
      </c>
      <c r="D9" s="13" t="n">
        <f aca="false">Premissas!$C$9*Sazonalidade!D9</f>
        <v>107800</v>
      </c>
      <c r="E9" s="13" t="n">
        <f aca="false">Premissas!$C$9*Sazonalidade!E9</f>
        <v>161700</v>
      </c>
      <c r="F9" s="13" t="n">
        <f aca="false">Premissas!$C$9*Sazonalidade!F9</f>
        <v>178850</v>
      </c>
      <c r="G9" s="13" t="n">
        <f aca="false">Premissas!$C$9*Sazonalidade!G9</f>
        <v>213150</v>
      </c>
      <c r="H9" s="13" t="n">
        <f aca="false">Premissas!$C$9*Sazonalidade!H9</f>
        <v>222950</v>
      </c>
      <c r="I9" s="13" t="n">
        <f aca="false">Premissas!$C$9*Sazonalidade!I9</f>
        <v>218050</v>
      </c>
      <c r="J9" s="13" t="n">
        <f aca="false">Premissas!$C$9*Sazonalidade!J9</f>
        <v>252350</v>
      </c>
      <c r="K9" s="13" t="n">
        <f aca="false">Premissas!$C$9*Sazonalidade!K9</f>
        <v>257250</v>
      </c>
      <c r="L9" s="13" t="n">
        <f aca="false">Premissas!$C$9*Sazonalidade!L9</f>
        <v>306250</v>
      </c>
      <c r="M9" s="13" t="n">
        <f aca="false">Premissas!$C$9*Sazonalidade!M9</f>
        <v>362600</v>
      </c>
      <c r="N9" s="17" t="n">
        <f aca="false">SUM(B9:M9)</f>
        <v>2450000</v>
      </c>
    </row>
    <row r="10" customFormat="false" ht="15" hidden="false" customHeight="false" outlineLevel="0" collapsed="false">
      <c r="A10" s="15" t="s">
        <v>37</v>
      </c>
      <c r="B10" s="17" t="n">
        <f aca="false">SUM(B5:B9)</f>
        <v>328000</v>
      </c>
      <c r="C10" s="17" t="n">
        <f aca="false">SUM(C5:C9)</f>
        <v>493850</v>
      </c>
      <c r="D10" s="17" t="n">
        <f aca="false">SUM(D5:D9)</f>
        <v>683200</v>
      </c>
      <c r="E10" s="17" t="n">
        <f aca="false">SUM(E5:E9)</f>
        <v>1018280</v>
      </c>
      <c r="F10" s="17" t="n">
        <f aca="false">SUM(F5:F9)</f>
        <v>1149070</v>
      </c>
      <c r="G10" s="17" t="n">
        <f aca="false">SUM(G5:G9)</f>
        <v>1159610</v>
      </c>
      <c r="H10" s="17" t="n">
        <f aca="false">SUM(H5:H9)</f>
        <v>1385450</v>
      </c>
      <c r="I10" s="17" t="n">
        <f aca="false">SUM(I5:I9)</f>
        <v>1566070</v>
      </c>
      <c r="J10" s="17" t="n">
        <f aca="false">SUM(J5:J9)</f>
        <v>1615870</v>
      </c>
      <c r="K10" s="17" t="n">
        <f aca="false">SUM(K5:K9)</f>
        <v>2031770</v>
      </c>
      <c r="L10" s="17" t="n">
        <f aca="false">SUM(L5:L9)</f>
        <v>1993450</v>
      </c>
      <c r="M10" s="17" t="n">
        <f aca="false">SUM(M5:M9)</f>
        <v>2265380</v>
      </c>
      <c r="N10" s="17" t="n">
        <f aca="false">SUM(N5:N9)</f>
        <v>15690000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4" min="2" style="0" width="13"/>
  </cols>
  <sheetData>
    <row r="1" customFormat="false" ht="17.35" hidden="false" customHeight="false" outlineLevel="0" collapsed="false">
      <c r="A1" s="1" t="s">
        <v>78</v>
      </c>
    </row>
    <row r="2" customFormat="false" ht="15" hidden="false" customHeight="false" outlineLevel="0" collapsed="false">
      <c r="A2" s="2" t="s">
        <v>79</v>
      </c>
    </row>
    <row r="4" customFormat="false" ht="15" hidden="false" customHeight="false" outlineLevel="0" collapsed="false">
      <c r="A4" s="7" t="s">
        <v>80</v>
      </c>
      <c r="B4" s="7" t="s">
        <v>57</v>
      </c>
      <c r="C4" s="7" t="s">
        <v>58</v>
      </c>
      <c r="D4" s="7" t="s">
        <v>59</v>
      </c>
      <c r="E4" s="7" t="s">
        <v>60</v>
      </c>
      <c r="F4" s="7" t="s">
        <v>61</v>
      </c>
      <c r="G4" s="7" t="s">
        <v>62</v>
      </c>
      <c r="H4" s="7" t="s">
        <v>63</v>
      </c>
      <c r="I4" s="7" t="s">
        <v>64</v>
      </c>
      <c r="J4" s="7" t="s">
        <v>65</v>
      </c>
      <c r="K4" s="7" t="s">
        <v>66</v>
      </c>
      <c r="L4" s="7" t="s">
        <v>67</v>
      </c>
      <c r="M4" s="7" t="s">
        <v>68</v>
      </c>
      <c r="N4" s="7" t="s">
        <v>37</v>
      </c>
    </row>
    <row r="5" customFormat="false" ht="15" hidden="false" customHeight="false" outlineLevel="0" collapsed="false">
      <c r="A5" s="8" t="s">
        <v>71</v>
      </c>
      <c r="B5" s="13" t="n">
        <f aca="false">IF(Premissas!$E$5&gt;0,'Meta mensal'!B5*Premissas!$D$5/Premissas!$E$5,0)</f>
        <v>0</v>
      </c>
      <c r="C5" s="13" t="n">
        <f aca="false">IF(Premissas!$E$5&gt;0,'Meta mensal'!C5*Premissas!$D$5/Premissas!$E$5,0)</f>
        <v>0</v>
      </c>
      <c r="D5" s="13" t="n">
        <f aca="false">IF(Premissas!$E$5&gt;0,'Meta mensal'!D5*Premissas!$D$5/Premissas!$E$5,0)</f>
        <v>10950.4</v>
      </c>
      <c r="E5" s="13" t="n">
        <f aca="false">IF(Premissas!$E$5&gt;0,'Meta mensal'!E5*Premissas!$D$5/Premissas!$E$5,0)</f>
        <v>14828.6666666667</v>
      </c>
      <c r="F5" s="13" t="n">
        <f aca="false">IF(Premissas!$E$5&gt;0,'Meta mensal'!F5*Premissas!$D$5/Premissas!$E$5,0)</f>
        <v>14828.6666666667</v>
      </c>
      <c r="G5" s="13" t="n">
        <f aca="false">IF(Premissas!$E$5&gt;0,'Meta mensal'!G5*Premissas!$D$5/Premissas!$E$5,0)</f>
        <v>18935.0666666667</v>
      </c>
      <c r="H5" s="13" t="n">
        <f aca="false">IF(Premissas!$E$5&gt;0,'Meta mensal'!H5*Premissas!$D$5/Premissas!$E$5,0)</f>
        <v>21900.8</v>
      </c>
      <c r="I5" s="13" t="n">
        <f aca="false">IF(Premissas!$E$5&gt;0,'Meta mensal'!I5*Premissas!$D$5/Premissas!$E$5,0)</f>
        <v>28060.4</v>
      </c>
      <c r="J5" s="13" t="n">
        <f aca="false">IF(Premissas!$E$5&gt;0,'Meta mensal'!J5*Premissas!$D$5/Premissas!$E$5,0)</f>
        <v>25094.6666666667</v>
      </c>
      <c r="K5" s="13" t="n">
        <f aca="false">IF(Premissas!$E$5&gt;0,'Meta mensal'!K5*Premissas!$D$5/Premissas!$E$5,0)</f>
        <v>27147.8666666667</v>
      </c>
      <c r="L5" s="13" t="n">
        <f aca="false">IF(Premissas!$E$5&gt;0,'Meta mensal'!L5*Premissas!$D$5/Premissas!$E$5,0)</f>
        <v>33535.6</v>
      </c>
      <c r="M5" s="13" t="n">
        <f aca="false">IF(Premissas!$E$5&gt;0,'Meta mensal'!M5*Premissas!$D$5/Premissas!$E$5,0)</f>
        <v>32851.2</v>
      </c>
      <c r="N5" s="17" t="n">
        <f aca="false">SUM(B5:M5)</f>
        <v>228133.333333333</v>
      </c>
    </row>
    <row r="6" customFormat="false" ht="15" hidden="false" customHeight="false" outlineLevel="0" collapsed="false">
      <c r="A6" s="8" t="s">
        <v>72</v>
      </c>
      <c r="B6" s="13" t="n">
        <f aca="false">IF(Premissas!$E$6&gt;0,'Meta mensal'!B6*Premissas!$D$6/Premissas!$E$6,0)</f>
        <v>0</v>
      </c>
      <c r="C6" s="13" t="n">
        <f aca="false">IF(Premissas!$E$6&gt;0,'Meta mensal'!C6*Premissas!$D$6/Premissas!$E$6,0)</f>
        <v>0</v>
      </c>
      <c r="D6" s="13" t="n">
        <f aca="false">IF(Premissas!$E$6&gt;0,'Meta mensal'!D6*Premissas!$D$6/Premissas!$E$6,0)</f>
        <v>6026.4</v>
      </c>
      <c r="E6" s="13" t="n">
        <f aca="false">IF(Premissas!$E$6&gt;0,'Meta mensal'!E6*Premissas!$D$6/Premissas!$E$6,0)</f>
        <v>6026.4</v>
      </c>
      <c r="F6" s="13" t="n">
        <f aca="false">IF(Premissas!$E$6&gt;0,'Meta mensal'!F6*Premissas!$D$6/Premissas!$E$6,0)</f>
        <v>8481.6</v>
      </c>
      <c r="G6" s="13" t="n">
        <f aca="false">IF(Premissas!$E$6&gt;0,'Meta mensal'!G6*Premissas!$D$6/Premissas!$E$6,0)</f>
        <v>8704.8</v>
      </c>
      <c r="H6" s="13" t="n">
        <f aca="false">IF(Premissas!$E$6&gt;0,'Meta mensal'!H6*Premissas!$D$6/Premissas!$E$6,0)</f>
        <v>9709.2</v>
      </c>
      <c r="I6" s="13" t="n">
        <f aca="false">IF(Premissas!$E$6&gt;0,'Meta mensal'!I6*Premissas!$D$6/Premissas!$E$6,0)</f>
        <v>12499.2</v>
      </c>
      <c r="J6" s="13" t="n">
        <f aca="false">IF(Premissas!$E$6&gt;0,'Meta mensal'!J6*Premissas!$D$6/Premissas!$E$6,0)</f>
        <v>14508</v>
      </c>
      <c r="K6" s="13" t="n">
        <f aca="false">IF(Premissas!$E$6&gt;0,'Meta mensal'!K6*Premissas!$D$6/Premissas!$E$6,0)</f>
        <v>15512.4</v>
      </c>
      <c r="L6" s="13" t="n">
        <f aca="false">IF(Premissas!$E$6&gt;0,'Meta mensal'!L6*Premissas!$D$6/Premissas!$E$6,0)</f>
        <v>14842.8</v>
      </c>
      <c r="M6" s="13" t="n">
        <f aca="false">IF(Premissas!$E$6&gt;0,'Meta mensal'!M6*Premissas!$D$6/Premissas!$E$6,0)</f>
        <v>15289.2</v>
      </c>
      <c r="N6" s="17" t="n">
        <f aca="false">SUM(B6:M6)</f>
        <v>111600</v>
      </c>
    </row>
    <row r="7" customFormat="false" ht="15" hidden="false" customHeight="false" outlineLevel="0" collapsed="false">
      <c r="A7" s="8" t="s">
        <v>73</v>
      </c>
      <c r="B7" s="13" t="n">
        <f aca="false">IF(Premissas!$E$7&gt;0,'Meta mensal'!B7*Premissas!$D$7/Premissas!$E$7,0)</f>
        <v>0</v>
      </c>
      <c r="C7" s="13" t="n">
        <f aca="false">IF(Premissas!$E$7&gt;0,'Meta mensal'!C7*Premissas!$D$7/Premissas!$E$7,0)</f>
        <v>0</v>
      </c>
      <c r="D7" s="13" t="n">
        <f aca="false">IF(Premissas!$E$7&gt;0,'Meta mensal'!D7*Premissas!$D$7/Premissas!$E$7,0)</f>
        <v>0</v>
      </c>
      <c r="E7" s="13" t="n">
        <f aca="false">IF(Premissas!$E$7&gt;0,'Meta mensal'!E7*Premissas!$D$7/Premissas!$E$7,0)</f>
        <v>32262.4</v>
      </c>
      <c r="F7" s="13" t="n">
        <f aca="false">IF(Premissas!$E$7&gt;0,'Meta mensal'!F7*Premissas!$D$7/Premissas!$E$7,0)</f>
        <v>33625.6</v>
      </c>
      <c r="G7" s="13" t="n">
        <f aca="false">IF(Premissas!$E$7&gt;0,'Meta mensal'!G7*Premissas!$D$7/Premissas!$E$7,0)</f>
        <v>38624</v>
      </c>
      <c r="H7" s="13" t="n">
        <f aca="false">IF(Premissas!$E$7&gt;0,'Meta mensal'!H7*Premissas!$D$7/Premissas!$E$7,0)</f>
        <v>41804.8</v>
      </c>
      <c r="I7" s="13" t="n">
        <f aca="false">IF(Premissas!$E$7&gt;0,'Meta mensal'!I7*Premissas!$D$7/Premissas!$E$7,0)</f>
        <v>49984</v>
      </c>
      <c r="J7" s="13" t="n">
        <f aca="false">IF(Premissas!$E$7&gt;0,'Meta mensal'!J7*Premissas!$D$7/Premissas!$E$7,0)</f>
        <v>50438.4</v>
      </c>
      <c r="K7" s="13" t="n">
        <f aca="false">IF(Premissas!$E$7&gt;0,'Meta mensal'!K7*Premissas!$D$7/Premissas!$E$7,0)</f>
        <v>66796.8</v>
      </c>
      <c r="L7" s="13" t="n">
        <f aca="false">IF(Premissas!$E$7&gt;0,'Meta mensal'!L7*Premissas!$D$7/Premissas!$E$7,0)</f>
        <v>64070.4</v>
      </c>
      <c r="M7" s="13" t="n">
        <f aca="false">IF(Premissas!$E$7&gt;0,'Meta mensal'!M7*Premissas!$D$7/Premissas!$E$7,0)</f>
        <v>76793.6</v>
      </c>
      <c r="N7" s="17" t="n">
        <f aca="false">SUM(B7:M7)</f>
        <v>454400</v>
      </c>
    </row>
    <row r="8" customFormat="false" ht="15" hidden="false" customHeight="false" outlineLevel="0" collapsed="false">
      <c r="A8" s="8" t="s">
        <v>74</v>
      </c>
      <c r="B8" s="13" t="n">
        <f aca="false">IF(Premissas!$E$8&gt;0,'Meta mensal'!B8*Premissas!$D$8/Premissas!$E$8,0)</f>
        <v>45760</v>
      </c>
      <c r="C8" s="13" t="n">
        <f aca="false">IF(Premissas!$E$8&gt;0,'Meta mensal'!C8*Premissas!$D$8/Premissas!$E$8,0)</f>
        <v>73920</v>
      </c>
      <c r="D8" s="13" t="n">
        <f aca="false">IF(Premissas!$E$8&gt;0,'Meta mensal'!D8*Premissas!$D$8/Premissas!$E$8,0)</f>
        <v>89760</v>
      </c>
      <c r="E8" s="13" t="n">
        <f aca="false">IF(Premissas!$E$8&gt;0,'Meta mensal'!E8*Premissas!$D$8/Premissas!$E$8,0)</f>
        <v>112640</v>
      </c>
      <c r="F8" s="13" t="n">
        <f aca="false">IF(Premissas!$E$8&gt;0,'Meta mensal'!F8*Premissas!$D$8/Premissas!$E$8,0)</f>
        <v>130240</v>
      </c>
      <c r="G8" s="13" t="n">
        <f aca="false">IF(Premissas!$E$8&gt;0,'Meta mensal'!G8*Premissas!$D$8/Premissas!$E$8,0)</f>
        <v>117920</v>
      </c>
      <c r="H8" s="13" t="n">
        <f aca="false">IF(Premissas!$E$8&gt;0,'Meta mensal'!H8*Premissas!$D$8/Premissas!$E$8,0)</f>
        <v>151360</v>
      </c>
      <c r="I8" s="13" t="n">
        <f aca="false">IF(Premissas!$E$8&gt;0,'Meta mensal'!I8*Premissas!$D$8/Premissas!$E$8,0)</f>
        <v>170720</v>
      </c>
      <c r="J8" s="13" t="n">
        <f aca="false">IF(Premissas!$E$8&gt;0,'Meta mensal'!J8*Premissas!$D$8/Premissas!$E$8,0)</f>
        <v>174240</v>
      </c>
      <c r="K8" s="13" t="n">
        <f aca="false">IF(Premissas!$E$8&gt;0,'Meta mensal'!K8*Premissas!$D$8/Premissas!$E$8,0)</f>
        <v>234080</v>
      </c>
      <c r="L8" s="13" t="n">
        <f aca="false">IF(Premissas!$E$8&gt;0,'Meta mensal'!L8*Premissas!$D$8/Premissas!$E$8,0)</f>
        <v>214720</v>
      </c>
      <c r="M8" s="13" t="n">
        <f aca="false">IF(Premissas!$E$8&gt;0,'Meta mensal'!M8*Premissas!$D$8/Premissas!$E$8,0)</f>
        <v>244640</v>
      </c>
      <c r="N8" s="17" t="n">
        <f aca="false">SUM(B8:M8)</f>
        <v>1760000</v>
      </c>
    </row>
    <row r="9" customFormat="false" ht="15" hidden="false" customHeight="false" outlineLevel="0" collapsed="false">
      <c r="A9" s="8" t="s">
        <v>75</v>
      </c>
      <c r="B9" s="13" t="n">
        <f aca="false">IF(Premissas!$E$9&gt;0,'Meta mensal'!B9*Premissas!$D$9/Premissas!$E$9,0)</f>
        <v>15680</v>
      </c>
      <c r="C9" s="13" t="n">
        <f aca="false">IF(Premissas!$E$9&gt;0,'Meta mensal'!C9*Premissas!$D$9/Premissas!$E$9,0)</f>
        <v>18130</v>
      </c>
      <c r="D9" s="13" t="n">
        <f aca="false">IF(Premissas!$E$9&gt;0,'Meta mensal'!D9*Premissas!$D$9/Premissas!$E$9,0)</f>
        <v>21560</v>
      </c>
      <c r="E9" s="13" t="n">
        <f aca="false">IF(Premissas!$E$9&gt;0,'Meta mensal'!E9*Premissas!$D$9/Premissas!$E$9,0)</f>
        <v>32340</v>
      </c>
      <c r="F9" s="13" t="n">
        <f aca="false">IF(Premissas!$E$9&gt;0,'Meta mensal'!F9*Premissas!$D$9/Premissas!$E$9,0)</f>
        <v>35770</v>
      </c>
      <c r="G9" s="13" t="n">
        <f aca="false">IF(Premissas!$E$9&gt;0,'Meta mensal'!G9*Premissas!$D$9/Premissas!$E$9,0)</f>
        <v>42630</v>
      </c>
      <c r="H9" s="13" t="n">
        <f aca="false">IF(Premissas!$E$9&gt;0,'Meta mensal'!H9*Premissas!$D$9/Premissas!$E$9,0)</f>
        <v>44590</v>
      </c>
      <c r="I9" s="13" t="n">
        <f aca="false">IF(Premissas!$E$9&gt;0,'Meta mensal'!I9*Premissas!$D$9/Premissas!$E$9,0)</f>
        <v>43610</v>
      </c>
      <c r="J9" s="13" t="n">
        <f aca="false">IF(Premissas!$E$9&gt;0,'Meta mensal'!J9*Premissas!$D$9/Premissas!$E$9,0)</f>
        <v>50470</v>
      </c>
      <c r="K9" s="13" t="n">
        <f aca="false">IF(Premissas!$E$9&gt;0,'Meta mensal'!K9*Premissas!$D$9/Premissas!$E$9,0)</f>
        <v>51450</v>
      </c>
      <c r="L9" s="13" t="n">
        <f aca="false">IF(Premissas!$E$9&gt;0,'Meta mensal'!L9*Premissas!$D$9/Premissas!$E$9,0)</f>
        <v>61250</v>
      </c>
      <c r="M9" s="13" t="n">
        <f aca="false">IF(Premissas!$E$9&gt;0,'Meta mensal'!M9*Premissas!$D$9/Premissas!$E$9,0)</f>
        <v>72520</v>
      </c>
      <c r="N9" s="17" t="n">
        <f aca="false">SUM(B9:M9)</f>
        <v>490000</v>
      </c>
    </row>
    <row r="10" customFormat="false" ht="15" hidden="false" customHeight="false" outlineLevel="0" collapsed="false">
      <c r="A10" s="15" t="s">
        <v>37</v>
      </c>
      <c r="B10" s="17" t="n">
        <f aca="false">SUM(B5:B9)</f>
        <v>61440</v>
      </c>
      <c r="C10" s="17" t="n">
        <f aca="false">SUM(C5:C9)</f>
        <v>92050</v>
      </c>
      <c r="D10" s="17" t="n">
        <f aca="false">SUM(D5:D9)</f>
        <v>128296.8</v>
      </c>
      <c r="E10" s="17" t="n">
        <f aca="false">SUM(E5:E9)</f>
        <v>198097.466666667</v>
      </c>
      <c r="F10" s="17" t="n">
        <f aca="false">SUM(F5:F9)</f>
        <v>222945.866666667</v>
      </c>
      <c r="G10" s="17" t="n">
        <f aca="false">SUM(G5:G9)</f>
        <v>226813.866666667</v>
      </c>
      <c r="H10" s="17" t="n">
        <f aca="false">SUM(H5:H9)</f>
        <v>269364.8</v>
      </c>
      <c r="I10" s="17" t="n">
        <f aca="false">SUM(I5:I9)</f>
        <v>304873.6</v>
      </c>
      <c r="J10" s="17" t="n">
        <f aca="false">SUM(J5:J9)</f>
        <v>314751.066666667</v>
      </c>
      <c r="K10" s="17" t="n">
        <f aca="false">SUM(K5:K9)</f>
        <v>394987.066666667</v>
      </c>
      <c r="L10" s="17" t="n">
        <f aca="false">SUM(L5:L9)</f>
        <v>388418.8</v>
      </c>
      <c r="M10" s="17" t="n">
        <f aca="false">SUM(M5:M9)</f>
        <v>442094</v>
      </c>
      <c r="N10" s="17" t="n">
        <f aca="false">SUM(N5:N9)</f>
        <v>3044133.33333333</v>
      </c>
    </row>
    <row r="13" customFormat="false" ht="15" hidden="false" customHeight="false" outlineLevel="0" collapsed="false">
      <c r="A13" s="7" t="s">
        <v>81</v>
      </c>
      <c r="B13" s="7" t="s">
        <v>57</v>
      </c>
      <c r="C13" s="7" t="s">
        <v>58</v>
      </c>
      <c r="D13" s="7" t="s">
        <v>59</v>
      </c>
      <c r="E13" s="7" t="s">
        <v>60</v>
      </c>
      <c r="F13" s="7" t="s">
        <v>61</v>
      </c>
      <c r="G13" s="7" t="s">
        <v>62</v>
      </c>
      <c r="H13" s="7" t="s">
        <v>63</v>
      </c>
      <c r="I13" s="7" t="s">
        <v>64</v>
      </c>
      <c r="J13" s="7" t="s">
        <v>65</v>
      </c>
      <c r="K13" s="7" t="s">
        <v>66</v>
      </c>
      <c r="L13" s="7" t="s">
        <v>67</v>
      </c>
      <c r="M13" s="7" t="s">
        <v>68</v>
      </c>
      <c r="N13" s="7" t="s">
        <v>37</v>
      </c>
    </row>
    <row r="14" customFormat="false" ht="15" hidden="false" customHeight="false" outlineLevel="0" collapsed="false">
      <c r="A14" s="23" t="str">
        <f aca="false">Premissas!A15</f>
        <v>Marca e relacionamento (top-down)</v>
      </c>
      <c r="B14" s="13" t="n">
        <f aca="false">B$10*Premissas!$B$15</f>
        <v>11059.2</v>
      </c>
      <c r="C14" s="13" t="n">
        <f aca="false">C$10*Premissas!$B$15</f>
        <v>16569</v>
      </c>
      <c r="D14" s="13" t="n">
        <f aca="false">D$10*Premissas!$B$15</f>
        <v>23093.424</v>
      </c>
      <c r="E14" s="13" t="n">
        <f aca="false">E$10*Premissas!$B$15</f>
        <v>35657.544</v>
      </c>
      <c r="F14" s="13" t="n">
        <f aca="false">F$10*Premissas!$B$15</f>
        <v>40130.256</v>
      </c>
      <c r="G14" s="13" t="n">
        <f aca="false">G$10*Premissas!$B$15</f>
        <v>40826.496</v>
      </c>
      <c r="H14" s="13" t="n">
        <f aca="false">H$10*Premissas!$B$15</f>
        <v>48485.664</v>
      </c>
      <c r="I14" s="13" t="n">
        <f aca="false">I$10*Premissas!$B$15</f>
        <v>54877.248</v>
      </c>
      <c r="J14" s="13" t="n">
        <f aca="false">J$10*Premissas!$B$15</f>
        <v>56655.192</v>
      </c>
      <c r="K14" s="13" t="n">
        <f aca="false">K$10*Premissas!$B$15</f>
        <v>71097.672</v>
      </c>
      <c r="L14" s="13" t="n">
        <f aca="false">L$10*Premissas!$B$15</f>
        <v>69915.384</v>
      </c>
      <c r="M14" s="13" t="n">
        <f aca="false">M$10*Premissas!$B$15</f>
        <v>79576.92</v>
      </c>
      <c r="N14" s="17" t="n">
        <f aca="false">SUM(B14:M14)</f>
        <v>547944</v>
      </c>
    </row>
    <row r="15" customFormat="false" ht="15" hidden="false" customHeight="false" outlineLevel="0" collapsed="false">
      <c r="A15" s="23" t="str">
        <f aca="false">Premissas!A16</f>
        <v>ABM</v>
      </c>
      <c r="B15" s="13" t="n">
        <f aca="false">B$10*Premissas!$B$16</f>
        <v>20889.6</v>
      </c>
      <c r="C15" s="13" t="n">
        <f aca="false">C$10*Premissas!$B$16</f>
        <v>31297</v>
      </c>
      <c r="D15" s="13" t="n">
        <f aca="false">D$10*Premissas!$B$16</f>
        <v>43620.912</v>
      </c>
      <c r="E15" s="13" t="n">
        <f aca="false">E$10*Premissas!$B$16</f>
        <v>67353.1386666667</v>
      </c>
      <c r="F15" s="13" t="n">
        <f aca="false">F$10*Premissas!$B$16</f>
        <v>75801.5946666667</v>
      </c>
      <c r="G15" s="13" t="n">
        <f aca="false">G$10*Premissas!$B$16</f>
        <v>77116.7146666667</v>
      </c>
      <c r="H15" s="13" t="n">
        <f aca="false">H$10*Premissas!$B$16</f>
        <v>91584.032</v>
      </c>
      <c r="I15" s="13" t="n">
        <f aca="false">I$10*Premissas!$B$16</f>
        <v>103657.024</v>
      </c>
      <c r="J15" s="13" t="n">
        <f aca="false">J$10*Premissas!$B$16</f>
        <v>107015.362666667</v>
      </c>
      <c r="K15" s="13" t="n">
        <f aca="false">K$10*Premissas!$B$16</f>
        <v>134295.602666667</v>
      </c>
      <c r="L15" s="13" t="n">
        <f aca="false">L$10*Premissas!$B$16</f>
        <v>132062.392</v>
      </c>
      <c r="M15" s="13" t="n">
        <f aca="false">M$10*Premissas!$B$16</f>
        <v>150311.96</v>
      </c>
      <c r="N15" s="17" t="n">
        <f aca="false">SUM(B15:M15)</f>
        <v>1035005.33333333</v>
      </c>
    </row>
    <row r="16" customFormat="false" ht="15" hidden="false" customHeight="false" outlineLevel="0" collapsed="false">
      <c r="A16" s="23" t="str">
        <f aca="false">Premissas!A17</f>
        <v>Outbound</v>
      </c>
      <c r="B16" s="13" t="n">
        <f aca="false">B$10*Premissas!$B$17</f>
        <v>8601.6</v>
      </c>
      <c r="C16" s="13" t="n">
        <f aca="false">C$10*Premissas!$B$17</f>
        <v>12887</v>
      </c>
      <c r="D16" s="13" t="n">
        <f aca="false">D$10*Premissas!$B$17</f>
        <v>17961.552</v>
      </c>
      <c r="E16" s="13" t="n">
        <f aca="false">E$10*Premissas!$B$17</f>
        <v>27733.6453333333</v>
      </c>
      <c r="F16" s="13" t="n">
        <f aca="false">F$10*Premissas!$B$17</f>
        <v>31212.4213333333</v>
      </c>
      <c r="G16" s="13" t="n">
        <f aca="false">G$10*Premissas!$B$17</f>
        <v>31753.9413333333</v>
      </c>
      <c r="H16" s="13" t="n">
        <f aca="false">H$10*Premissas!$B$17</f>
        <v>37711.072</v>
      </c>
      <c r="I16" s="13" t="n">
        <f aca="false">I$10*Premissas!$B$17</f>
        <v>42682.304</v>
      </c>
      <c r="J16" s="13" t="n">
        <f aca="false">J$10*Premissas!$B$17</f>
        <v>44065.1493333333</v>
      </c>
      <c r="K16" s="13" t="n">
        <f aca="false">K$10*Premissas!$B$17</f>
        <v>55298.1893333333</v>
      </c>
      <c r="L16" s="13" t="n">
        <f aca="false">L$10*Premissas!$B$17</f>
        <v>54378.632</v>
      </c>
      <c r="M16" s="13" t="n">
        <f aca="false">M$10*Premissas!$B$17</f>
        <v>61893.16</v>
      </c>
      <c r="N16" s="17" t="n">
        <f aca="false">SUM(B16:M16)</f>
        <v>426178.666666667</v>
      </c>
    </row>
    <row r="17" customFormat="false" ht="15" hidden="false" customHeight="false" outlineLevel="0" collapsed="false">
      <c r="A17" s="23" t="str">
        <f aca="false">Premissas!A18</f>
        <v>Parcerias</v>
      </c>
      <c r="B17" s="13" t="n">
        <f aca="false">B$10*Premissas!$B$18</f>
        <v>7372.8</v>
      </c>
      <c r="C17" s="13" t="n">
        <f aca="false">C$10*Premissas!$B$18</f>
        <v>11046</v>
      </c>
      <c r="D17" s="13" t="n">
        <f aca="false">D$10*Premissas!$B$18</f>
        <v>15395.616</v>
      </c>
      <c r="E17" s="13" t="n">
        <f aca="false">E$10*Premissas!$B$18</f>
        <v>23771.696</v>
      </c>
      <c r="F17" s="13" t="n">
        <f aca="false">F$10*Premissas!$B$18</f>
        <v>26753.504</v>
      </c>
      <c r="G17" s="13" t="n">
        <f aca="false">G$10*Premissas!$B$18</f>
        <v>27217.664</v>
      </c>
      <c r="H17" s="13" t="n">
        <f aca="false">H$10*Premissas!$B$18</f>
        <v>32323.776</v>
      </c>
      <c r="I17" s="13" t="n">
        <f aca="false">I$10*Premissas!$B$18</f>
        <v>36584.832</v>
      </c>
      <c r="J17" s="13" t="n">
        <f aca="false">J$10*Premissas!$B$18</f>
        <v>37770.128</v>
      </c>
      <c r="K17" s="13" t="n">
        <f aca="false">K$10*Premissas!$B$18</f>
        <v>47398.448</v>
      </c>
      <c r="L17" s="13" t="n">
        <f aca="false">L$10*Premissas!$B$18</f>
        <v>46610.256</v>
      </c>
      <c r="M17" s="13" t="n">
        <f aca="false">M$10*Premissas!$B$18</f>
        <v>53051.28</v>
      </c>
      <c r="N17" s="17" t="n">
        <f aca="false">SUM(B17:M17)</f>
        <v>365296</v>
      </c>
    </row>
    <row r="18" customFormat="false" ht="15" hidden="false" customHeight="false" outlineLevel="0" collapsed="false">
      <c r="A18" s="23" t="str">
        <f aca="false">Premissas!A19</f>
        <v>Conteúdo e inbound</v>
      </c>
      <c r="B18" s="13" t="n">
        <f aca="false">B$10*Premissas!$B$19</f>
        <v>7372.8</v>
      </c>
      <c r="C18" s="13" t="n">
        <f aca="false">C$10*Premissas!$B$19</f>
        <v>11046</v>
      </c>
      <c r="D18" s="13" t="n">
        <f aca="false">D$10*Premissas!$B$19</f>
        <v>15395.616</v>
      </c>
      <c r="E18" s="13" t="n">
        <f aca="false">E$10*Premissas!$B$19</f>
        <v>23771.696</v>
      </c>
      <c r="F18" s="13" t="n">
        <f aca="false">F$10*Premissas!$B$19</f>
        <v>26753.504</v>
      </c>
      <c r="G18" s="13" t="n">
        <f aca="false">G$10*Premissas!$B$19</f>
        <v>27217.664</v>
      </c>
      <c r="H18" s="13" t="n">
        <f aca="false">H$10*Premissas!$B$19</f>
        <v>32323.776</v>
      </c>
      <c r="I18" s="13" t="n">
        <f aca="false">I$10*Premissas!$B$19</f>
        <v>36584.832</v>
      </c>
      <c r="J18" s="13" t="n">
        <f aca="false">J$10*Premissas!$B$19</f>
        <v>37770.128</v>
      </c>
      <c r="K18" s="13" t="n">
        <f aca="false">K$10*Premissas!$B$19</f>
        <v>47398.448</v>
      </c>
      <c r="L18" s="13" t="n">
        <f aca="false">L$10*Premissas!$B$19</f>
        <v>46610.256</v>
      </c>
      <c r="M18" s="13" t="n">
        <f aca="false">M$10*Premissas!$B$19</f>
        <v>53051.28</v>
      </c>
      <c r="N18" s="17" t="n">
        <f aca="false">SUM(B18:M18)</f>
        <v>365296</v>
      </c>
    </row>
    <row r="19" customFormat="false" ht="15" hidden="false" customHeight="false" outlineLevel="0" collapsed="false">
      <c r="A19" s="23" t="str">
        <f aca="false">Premissas!A20</f>
        <v>Ferramentas e dados</v>
      </c>
      <c r="B19" s="13" t="n">
        <f aca="false">B$10*Premissas!$B$20</f>
        <v>6144</v>
      </c>
      <c r="C19" s="13" t="n">
        <f aca="false">C$10*Premissas!$B$20</f>
        <v>9205</v>
      </c>
      <c r="D19" s="13" t="n">
        <f aca="false">D$10*Premissas!$B$20</f>
        <v>12829.68</v>
      </c>
      <c r="E19" s="13" t="n">
        <f aca="false">E$10*Premissas!$B$20</f>
        <v>19809.7466666667</v>
      </c>
      <c r="F19" s="13" t="n">
        <f aca="false">F$10*Premissas!$B$20</f>
        <v>22294.5866666667</v>
      </c>
      <c r="G19" s="13" t="n">
        <f aca="false">G$10*Premissas!$B$20</f>
        <v>22681.3866666667</v>
      </c>
      <c r="H19" s="13" t="n">
        <f aca="false">H$10*Premissas!$B$20</f>
        <v>26936.48</v>
      </c>
      <c r="I19" s="13" t="n">
        <f aca="false">I$10*Premissas!$B$20</f>
        <v>30487.36</v>
      </c>
      <c r="J19" s="13" t="n">
        <f aca="false">J$10*Premissas!$B$20</f>
        <v>31475.1066666667</v>
      </c>
      <c r="K19" s="13" t="n">
        <f aca="false">K$10*Premissas!$B$20</f>
        <v>39498.7066666667</v>
      </c>
      <c r="L19" s="13" t="n">
        <f aca="false">L$10*Premissas!$B$20</f>
        <v>38841.88</v>
      </c>
      <c r="M19" s="13" t="n">
        <f aca="false">M$10*Premissas!$B$20</f>
        <v>44209.4</v>
      </c>
      <c r="N19" s="17" t="n">
        <f aca="false">SUM(B19:M19)</f>
        <v>304413.333333333</v>
      </c>
    </row>
    <row r="20" customFormat="false" ht="15" hidden="false" customHeight="false" outlineLevel="0" collapsed="false">
      <c r="A20" s="15" t="s">
        <v>37</v>
      </c>
      <c r="B20" s="17" t="n">
        <f aca="false">SUM(B14:B19)</f>
        <v>61440</v>
      </c>
      <c r="C20" s="17" t="n">
        <f aca="false">SUM(C14:C19)</f>
        <v>92050</v>
      </c>
      <c r="D20" s="17" t="n">
        <f aca="false">SUM(D14:D19)</f>
        <v>128296.8</v>
      </c>
      <c r="E20" s="17" t="n">
        <f aca="false">SUM(E14:E19)</f>
        <v>198097.466666667</v>
      </c>
      <c r="F20" s="17" t="n">
        <f aca="false">SUM(F14:F19)</f>
        <v>222945.866666667</v>
      </c>
      <c r="G20" s="17" t="n">
        <f aca="false">SUM(G14:G19)</f>
        <v>226813.866666667</v>
      </c>
      <c r="H20" s="17" t="n">
        <f aca="false">SUM(H14:H19)</f>
        <v>269364.8</v>
      </c>
      <c r="I20" s="17" t="n">
        <f aca="false">SUM(I14:I19)</f>
        <v>304873.6</v>
      </c>
      <c r="J20" s="17" t="n">
        <f aca="false">SUM(J14:J19)</f>
        <v>314751.066666667</v>
      </c>
      <c r="K20" s="17" t="n">
        <f aca="false">SUM(K14:K19)</f>
        <v>394987.066666667</v>
      </c>
      <c r="L20" s="17" t="n">
        <f aca="false">SUM(L14:L19)</f>
        <v>388418.8</v>
      </c>
      <c r="M20" s="17" t="n">
        <f aca="false">SUM(M14:M19)</f>
        <v>442094</v>
      </c>
      <c r="N20" s="17" t="n">
        <f aca="false">SUM(N14:N19)</f>
        <v>3044133.33333333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BF63"/>
    <pageSetUpPr fitToPage="false"/>
  </sheetPr>
  <dimension ref="A1:L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8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7" min="6" style="0" width="18"/>
    <col collapsed="false" customWidth="true" hidden="false" outlineLevel="0" max="8" min="8" style="0" width="12"/>
    <col collapsed="false" customWidth="true" hidden="false" outlineLevel="0" max="9" min="9" style="0" width="22"/>
    <col collapsed="false" customWidth="true" hidden="false" outlineLevel="0" max="10" min="10" style="0" width="13"/>
    <col collapsed="false" customWidth="true" hidden="false" outlineLevel="0" max="11" min="11" style="0" width="20"/>
    <col collapsed="false" customWidth="true" hidden="false" outlineLevel="0" max="12" min="12" style="0" width="24"/>
  </cols>
  <sheetData>
    <row r="1" customFormat="false" ht="17.35" hidden="false" customHeight="false" outlineLevel="0" collapsed="false">
      <c r="A1" s="1" t="s">
        <v>82</v>
      </c>
    </row>
    <row r="2" customFormat="false" ht="15" hidden="false" customHeight="false" outlineLevel="0" collapsed="false">
      <c r="A2" s="2" t="s">
        <v>83</v>
      </c>
    </row>
    <row r="4" customFormat="false" ht="42" hidden="false" customHeight="true" outlineLevel="0" collapsed="false">
      <c r="A4" s="7" t="s">
        <v>84</v>
      </c>
      <c r="B4" s="7" t="s">
        <v>85</v>
      </c>
      <c r="C4" s="7" t="s">
        <v>86</v>
      </c>
      <c r="D4" s="7" t="s">
        <v>87</v>
      </c>
      <c r="E4" s="7" t="s">
        <v>88</v>
      </c>
      <c r="F4" s="7" t="s">
        <v>89</v>
      </c>
      <c r="G4" s="7" t="s">
        <v>90</v>
      </c>
      <c r="H4" s="7" t="s">
        <v>91</v>
      </c>
      <c r="I4" s="7" t="s">
        <v>92</v>
      </c>
      <c r="J4" s="7" t="s">
        <v>93</v>
      </c>
      <c r="K4" s="7" t="s">
        <v>94</v>
      </c>
      <c r="L4" s="7" t="s">
        <v>95</v>
      </c>
    </row>
    <row r="5" customFormat="false" ht="15" hidden="false" customHeight="false" outlineLevel="0" collapsed="false">
      <c r="A5" s="8" t="s">
        <v>57</v>
      </c>
      <c r="B5" s="24" t="n">
        <f aca="false">'Orçamento mensal'!B10</f>
        <v>61440</v>
      </c>
      <c r="C5" s="10" t="n">
        <v>58000</v>
      </c>
      <c r="D5" s="13" t="n">
        <f aca="false">IF(C5="","",C5-B5)</f>
        <v>-3440</v>
      </c>
      <c r="E5" s="14" t="n">
        <f aca="false">IF(OR(C5="",B5=0),"",C5/B5)</f>
        <v>0.944010416666667</v>
      </c>
      <c r="F5" s="24" t="n">
        <f aca="false">'Meta mensal'!B10</f>
        <v>328000</v>
      </c>
      <c r="G5" s="10" t="n">
        <v>300000</v>
      </c>
      <c r="H5" s="14" t="n">
        <f aca="false">IF(OR(G5="",F5=0),"",G5/F5)</f>
        <v>0.914634146341463</v>
      </c>
      <c r="I5" s="13" t="n">
        <f aca="false">IF(G5="","",G5*Premissas!$D$10)</f>
        <v>174615.678776291</v>
      </c>
      <c r="J5" s="25" t="n">
        <f aca="false">IF(OR(C5="",C5=0,G5=""),"",I5/C5)</f>
        <v>3.01061515131536</v>
      </c>
      <c r="K5" s="10" t="n">
        <v>950000</v>
      </c>
      <c r="L5" s="9" t="str">
        <f aca="false">IF(C5="","",IF(AND(E5&lt;=1.05,OR(J5="",J5&gt;=3)),"No plano",IF(E5&gt;1.05,"Acima do orçamento","LTV/CAC abaixo de 3")))</f>
        <v>No plano</v>
      </c>
    </row>
    <row r="6" customFormat="false" ht="15" hidden="false" customHeight="false" outlineLevel="0" collapsed="false">
      <c r="A6" s="8" t="s">
        <v>58</v>
      </c>
      <c r="B6" s="24" t="n">
        <f aca="false">'Orçamento mensal'!C10</f>
        <v>92050</v>
      </c>
      <c r="C6" s="10" t="n">
        <v>95000</v>
      </c>
      <c r="D6" s="13" t="n">
        <f aca="false">IF(C6="","",C6-B6)</f>
        <v>2949.99999999999</v>
      </c>
      <c r="E6" s="14" t="n">
        <f aca="false">IF(OR(C6="",B6=0),"",C6/B6)</f>
        <v>1.03204780010864</v>
      </c>
      <c r="F6" s="24" t="n">
        <f aca="false">'Meta mensal'!C10</f>
        <v>493850</v>
      </c>
      <c r="G6" s="10" t="n">
        <v>470000</v>
      </c>
      <c r="H6" s="14" t="n">
        <f aca="false">IF(OR(G6="",F6=0),"",G6/F6)</f>
        <v>0.951705983598259</v>
      </c>
      <c r="I6" s="13" t="n">
        <f aca="false">IF(G6="","",G6*Premissas!$D$10)</f>
        <v>273564.563416189</v>
      </c>
      <c r="J6" s="25" t="n">
        <f aca="false">IF(OR(C6="",C6=0,G6=""),"",I6/C6)</f>
        <v>2.8796269833283</v>
      </c>
      <c r="K6" s="10" t="n">
        <v>1380000</v>
      </c>
      <c r="L6" s="9" t="str">
        <f aca="false">IF(C6="","",IF(AND(E6&lt;=1.05,OR(J6="",J6&gt;=3)),"No plano",IF(E6&gt;1.05,"Acima do orçamento","LTV/CAC abaixo de 3")))</f>
        <v>LTV/CAC abaixo de 3</v>
      </c>
    </row>
    <row r="7" customFormat="false" ht="15" hidden="false" customHeight="false" outlineLevel="0" collapsed="false">
      <c r="A7" s="8" t="s">
        <v>59</v>
      </c>
      <c r="B7" s="24" t="n">
        <f aca="false">'Orçamento mensal'!D10</f>
        <v>128296.8</v>
      </c>
      <c r="C7" s="10" t="n">
        <v>121000</v>
      </c>
      <c r="D7" s="13" t="n">
        <f aca="false">IF(C7="","",C7-B7)</f>
        <v>-7296.8</v>
      </c>
      <c r="E7" s="14" t="n">
        <f aca="false">IF(OR(C7="",B7=0),"",C7/B7)</f>
        <v>0.943125627451347</v>
      </c>
      <c r="F7" s="24" t="n">
        <f aca="false">'Meta mensal'!D10</f>
        <v>683200</v>
      </c>
      <c r="G7" s="10" t="n">
        <v>720000</v>
      </c>
      <c r="H7" s="14" t="n">
        <f aca="false">IF(OR(G7="",F7=0),"",G7/F7)</f>
        <v>1.05386416861827</v>
      </c>
      <c r="I7" s="13" t="n">
        <f aca="false">IF(G7="","",G7*Premissas!$D$10)</f>
        <v>419077.629063098</v>
      </c>
      <c r="J7" s="25" t="n">
        <f aca="false">IF(OR(C7="",C7=0,G7=""),"",I7/C7)</f>
        <v>3.46345147986031</v>
      </c>
      <c r="K7" s="10" t="n">
        <v>2240000</v>
      </c>
      <c r="L7" s="9" t="str">
        <f aca="false">IF(C7="","",IF(AND(E7&lt;=1.05,OR(J7="",J7&gt;=3)),"No plano",IF(E7&gt;1.05,"Acima do orçamento","LTV/CAC abaixo de 3")))</f>
        <v>No plano</v>
      </c>
    </row>
    <row r="8" customFormat="false" ht="15" hidden="false" customHeight="false" outlineLevel="0" collapsed="false">
      <c r="A8" s="8" t="s">
        <v>60</v>
      </c>
      <c r="B8" s="24" t="n">
        <f aca="false">'Orçamento mensal'!E10</f>
        <v>198097.466666667</v>
      </c>
      <c r="C8" s="10"/>
      <c r="D8" s="13" t="str">
        <f aca="false">IF(C8="","",C8-B8)</f>
        <v/>
      </c>
      <c r="E8" s="14" t="str">
        <f aca="false">IF(OR(C8="",B8=0),"",C8/B8)</f>
        <v/>
      </c>
      <c r="F8" s="24" t="n">
        <f aca="false">'Meta mensal'!E10</f>
        <v>1018280</v>
      </c>
      <c r="G8" s="10"/>
      <c r="H8" s="14" t="str">
        <f aca="false">IF(OR(G8="",F8=0),"",G8/F8)</f>
        <v/>
      </c>
      <c r="I8" s="13" t="str">
        <f aca="false">IF(G8="","",G8*Premissas!$D$10)</f>
        <v/>
      </c>
      <c r="J8" s="25" t="str">
        <f aca="false">IF(OR(C8="",C8=0,G8=""),"",I8/C8)</f>
        <v/>
      </c>
      <c r="K8" s="10"/>
      <c r="L8" s="9" t="str">
        <f aca="false">IF(C8="","",IF(AND(E8&lt;=1.05,OR(J8="",J8&gt;=3)),"No plano",IF(E8&gt;1.05,"Acima do orçamento","LTV/CAC abaixo de 3")))</f>
        <v/>
      </c>
    </row>
    <row r="9" customFormat="false" ht="15" hidden="false" customHeight="false" outlineLevel="0" collapsed="false">
      <c r="A9" s="8" t="s">
        <v>61</v>
      </c>
      <c r="B9" s="24" t="n">
        <f aca="false">'Orçamento mensal'!F10</f>
        <v>222945.866666667</v>
      </c>
      <c r="C9" s="10"/>
      <c r="D9" s="13" t="str">
        <f aca="false">IF(C9="","",C9-B9)</f>
        <v/>
      </c>
      <c r="E9" s="14" t="str">
        <f aca="false">IF(OR(C9="",B9=0),"",C9/B9)</f>
        <v/>
      </c>
      <c r="F9" s="24" t="n">
        <f aca="false">'Meta mensal'!F10</f>
        <v>1149070</v>
      </c>
      <c r="G9" s="10"/>
      <c r="H9" s="14" t="str">
        <f aca="false">IF(OR(G9="",F9=0),"",G9/F9)</f>
        <v/>
      </c>
      <c r="I9" s="13" t="str">
        <f aca="false">IF(G9="","",G9*Premissas!$D$10)</f>
        <v/>
      </c>
      <c r="J9" s="25" t="str">
        <f aca="false">IF(OR(C9="",C9=0,G9=""),"",I9/C9)</f>
        <v/>
      </c>
      <c r="K9" s="10"/>
      <c r="L9" s="9" t="str">
        <f aca="false">IF(C9="","",IF(AND(E9&lt;=1.05,OR(J9="",J9&gt;=3)),"No plano",IF(E9&gt;1.05,"Acima do orçamento","LTV/CAC abaixo de 3")))</f>
        <v/>
      </c>
    </row>
    <row r="10" customFormat="false" ht="15" hidden="false" customHeight="false" outlineLevel="0" collapsed="false">
      <c r="A10" s="8" t="s">
        <v>62</v>
      </c>
      <c r="B10" s="24" t="n">
        <f aca="false">'Orçamento mensal'!G10</f>
        <v>226813.866666667</v>
      </c>
      <c r="C10" s="10"/>
      <c r="D10" s="13" t="str">
        <f aca="false">IF(C10="","",C10-B10)</f>
        <v/>
      </c>
      <c r="E10" s="14" t="str">
        <f aca="false">IF(OR(C10="",B10=0),"",C10/B10)</f>
        <v/>
      </c>
      <c r="F10" s="24" t="n">
        <f aca="false">'Meta mensal'!G10</f>
        <v>1159610</v>
      </c>
      <c r="G10" s="10"/>
      <c r="H10" s="14" t="str">
        <f aca="false">IF(OR(G10="",F10=0),"",G10/F10)</f>
        <v/>
      </c>
      <c r="I10" s="13" t="str">
        <f aca="false">IF(G10="","",G10*Premissas!$D$10)</f>
        <v/>
      </c>
      <c r="J10" s="25" t="str">
        <f aca="false">IF(OR(C10="",C10=0,G10=""),"",I10/C10)</f>
        <v/>
      </c>
      <c r="K10" s="10"/>
      <c r="L10" s="9" t="str">
        <f aca="false">IF(C10="","",IF(AND(E10&lt;=1.05,OR(J10="",J10&gt;=3)),"No plano",IF(E10&gt;1.05,"Acima do orçamento","LTV/CAC abaixo de 3")))</f>
        <v/>
      </c>
    </row>
    <row r="11" customFormat="false" ht="15" hidden="false" customHeight="false" outlineLevel="0" collapsed="false">
      <c r="A11" s="8" t="s">
        <v>63</v>
      </c>
      <c r="B11" s="24" t="n">
        <f aca="false">'Orçamento mensal'!H10</f>
        <v>269364.8</v>
      </c>
      <c r="C11" s="10"/>
      <c r="D11" s="13" t="str">
        <f aca="false">IF(C11="","",C11-B11)</f>
        <v/>
      </c>
      <c r="E11" s="14" t="str">
        <f aca="false">IF(OR(C11="",B11=0),"",C11/B11)</f>
        <v/>
      </c>
      <c r="F11" s="24" t="n">
        <f aca="false">'Meta mensal'!H10</f>
        <v>1385450</v>
      </c>
      <c r="G11" s="10"/>
      <c r="H11" s="14" t="str">
        <f aca="false">IF(OR(G11="",F11=0),"",G11/F11)</f>
        <v/>
      </c>
      <c r="I11" s="13" t="str">
        <f aca="false">IF(G11="","",G11*Premissas!$D$10)</f>
        <v/>
      </c>
      <c r="J11" s="25" t="str">
        <f aca="false">IF(OR(C11="",C11=0,G11=""),"",I11/C11)</f>
        <v/>
      </c>
      <c r="K11" s="10"/>
      <c r="L11" s="9" t="str">
        <f aca="false">IF(C11="","",IF(AND(E11&lt;=1.05,OR(J11="",J11&gt;=3)),"No plano",IF(E11&gt;1.05,"Acima do orçamento","LTV/CAC abaixo de 3")))</f>
        <v/>
      </c>
    </row>
    <row r="12" customFormat="false" ht="15" hidden="false" customHeight="false" outlineLevel="0" collapsed="false">
      <c r="A12" s="8" t="s">
        <v>64</v>
      </c>
      <c r="B12" s="24" t="n">
        <f aca="false">'Orçamento mensal'!I10</f>
        <v>304873.6</v>
      </c>
      <c r="C12" s="10"/>
      <c r="D12" s="13" t="str">
        <f aca="false">IF(C12="","",C12-B12)</f>
        <v/>
      </c>
      <c r="E12" s="14" t="str">
        <f aca="false">IF(OR(C12="",B12=0),"",C12/B12)</f>
        <v/>
      </c>
      <c r="F12" s="24" t="n">
        <f aca="false">'Meta mensal'!I10</f>
        <v>1566070</v>
      </c>
      <c r="G12" s="10"/>
      <c r="H12" s="14" t="str">
        <f aca="false">IF(OR(G12="",F12=0),"",G12/F12)</f>
        <v/>
      </c>
      <c r="I12" s="13" t="str">
        <f aca="false">IF(G12="","",G12*Premissas!$D$10)</f>
        <v/>
      </c>
      <c r="J12" s="25" t="str">
        <f aca="false">IF(OR(C12="",C12=0,G12=""),"",I12/C12)</f>
        <v/>
      </c>
      <c r="K12" s="10"/>
      <c r="L12" s="9" t="str">
        <f aca="false">IF(C12="","",IF(AND(E12&lt;=1.05,OR(J12="",J12&gt;=3)),"No plano",IF(E12&gt;1.05,"Acima do orçamento","LTV/CAC abaixo de 3")))</f>
        <v/>
      </c>
    </row>
    <row r="13" customFormat="false" ht="15" hidden="false" customHeight="false" outlineLevel="0" collapsed="false">
      <c r="A13" s="8" t="s">
        <v>65</v>
      </c>
      <c r="B13" s="24" t="n">
        <f aca="false">'Orçamento mensal'!J10</f>
        <v>314751.066666667</v>
      </c>
      <c r="C13" s="10"/>
      <c r="D13" s="13" t="str">
        <f aca="false">IF(C13="","",C13-B13)</f>
        <v/>
      </c>
      <c r="E13" s="14" t="str">
        <f aca="false">IF(OR(C13="",B13=0),"",C13/B13)</f>
        <v/>
      </c>
      <c r="F13" s="24" t="n">
        <f aca="false">'Meta mensal'!J10</f>
        <v>1615870</v>
      </c>
      <c r="G13" s="10"/>
      <c r="H13" s="14" t="str">
        <f aca="false">IF(OR(G13="",F13=0),"",G13/F13)</f>
        <v/>
      </c>
      <c r="I13" s="13" t="str">
        <f aca="false">IF(G13="","",G13*Premissas!$D$10)</f>
        <v/>
      </c>
      <c r="J13" s="25" t="str">
        <f aca="false">IF(OR(C13="",C13=0,G13=""),"",I13/C13)</f>
        <v/>
      </c>
      <c r="K13" s="10"/>
      <c r="L13" s="9" t="str">
        <f aca="false">IF(C13="","",IF(AND(E13&lt;=1.05,OR(J13="",J13&gt;=3)),"No plano",IF(E13&gt;1.05,"Acima do orçamento","LTV/CAC abaixo de 3")))</f>
        <v/>
      </c>
    </row>
    <row r="14" customFormat="false" ht="15" hidden="false" customHeight="false" outlineLevel="0" collapsed="false">
      <c r="A14" s="8" t="s">
        <v>66</v>
      </c>
      <c r="B14" s="24" t="n">
        <f aca="false">'Orçamento mensal'!K10</f>
        <v>394987.066666667</v>
      </c>
      <c r="C14" s="10"/>
      <c r="D14" s="13" t="str">
        <f aca="false">IF(C14="","",C14-B14)</f>
        <v/>
      </c>
      <c r="E14" s="14" t="str">
        <f aca="false">IF(OR(C14="",B14=0),"",C14/B14)</f>
        <v/>
      </c>
      <c r="F14" s="24" t="n">
        <f aca="false">'Meta mensal'!K10</f>
        <v>2031770</v>
      </c>
      <c r="G14" s="10"/>
      <c r="H14" s="14" t="str">
        <f aca="false">IF(OR(G14="",F14=0),"",G14/F14)</f>
        <v/>
      </c>
      <c r="I14" s="13" t="str">
        <f aca="false">IF(G14="","",G14*Premissas!$D$10)</f>
        <v/>
      </c>
      <c r="J14" s="25" t="str">
        <f aca="false">IF(OR(C14="",C14=0,G14=""),"",I14/C14)</f>
        <v/>
      </c>
      <c r="K14" s="10"/>
      <c r="L14" s="9" t="str">
        <f aca="false">IF(C14="","",IF(AND(E14&lt;=1.05,OR(J14="",J14&gt;=3)),"No plano",IF(E14&gt;1.05,"Acima do orçamento","LTV/CAC abaixo de 3")))</f>
        <v/>
      </c>
    </row>
    <row r="15" customFormat="false" ht="15" hidden="false" customHeight="false" outlineLevel="0" collapsed="false">
      <c r="A15" s="8" t="s">
        <v>67</v>
      </c>
      <c r="B15" s="24" t="n">
        <f aca="false">'Orçamento mensal'!L10</f>
        <v>388418.8</v>
      </c>
      <c r="C15" s="10"/>
      <c r="D15" s="13" t="str">
        <f aca="false">IF(C15="","",C15-B15)</f>
        <v/>
      </c>
      <c r="E15" s="14" t="str">
        <f aca="false">IF(OR(C15="",B15=0),"",C15/B15)</f>
        <v/>
      </c>
      <c r="F15" s="24" t="n">
        <f aca="false">'Meta mensal'!L10</f>
        <v>1993450</v>
      </c>
      <c r="G15" s="10"/>
      <c r="H15" s="14" t="str">
        <f aca="false">IF(OR(G15="",F15=0),"",G15/F15)</f>
        <v/>
      </c>
      <c r="I15" s="13" t="str">
        <f aca="false">IF(G15="","",G15*Premissas!$D$10)</f>
        <v/>
      </c>
      <c r="J15" s="25" t="str">
        <f aca="false">IF(OR(C15="",C15=0,G15=""),"",I15/C15)</f>
        <v/>
      </c>
      <c r="K15" s="10"/>
      <c r="L15" s="9" t="str">
        <f aca="false">IF(C15="","",IF(AND(E15&lt;=1.05,OR(J15="",J15&gt;=3)),"No plano",IF(E15&gt;1.05,"Acima do orçamento","LTV/CAC abaixo de 3")))</f>
        <v/>
      </c>
    </row>
    <row r="16" customFormat="false" ht="15" hidden="false" customHeight="false" outlineLevel="0" collapsed="false">
      <c r="A16" s="8" t="s">
        <v>68</v>
      </c>
      <c r="B16" s="24" t="n">
        <f aca="false">'Orçamento mensal'!M10</f>
        <v>442094</v>
      </c>
      <c r="C16" s="10"/>
      <c r="D16" s="13" t="str">
        <f aca="false">IF(C16="","",C16-B16)</f>
        <v/>
      </c>
      <c r="E16" s="14" t="str">
        <f aca="false">IF(OR(C16="",B16=0),"",C16/B16)</f>
        <v/>
      </c>
      <c r="F16" s="24" t="n">
        <f aca="false">'Meta mensal'!M10</f>
        <v>2265380</v>
      </c>
      <c r="G16" s="10"/>
      <c r="H16" s="14" t="str">
        <f aca="false">IF(OR(G16="",F16=0),"",G16/F16)</f>
        <v/>
      </c>
      <c r="I16" s="13" t="str">
        <f aca="false">IF(G16="","",G16*Premissas!$D$10)</f>
        <v/>
      </c>
      <c r="J16" s="25" t="str">
        <f aca="false">IF(OR(C16="",C16=0,G16=""),"",I16/C16)</f>
        <v/>
      </c>
      <c r="K16" s="10"/>
      <c r="L16" s="9" t="str">
        <f aca="false">IF(C16="","",IF(AND(E16&lt;=1.05,OR(J16="",J16&gt;=3)),"No plano",IF(E16&gt;1.05,"Acima do orçamento","LTV/CAC abaixo de 3")))</f>
        <v/>
      </c>
    </row>
    <row r="17" customFormat="false" ht="15" hidden="false" customHeight="false" outlineLevel="0" collapsed="false">
      <c r="A17" s="15" t="s">
        <v>96</v>
      </c>
      <c r="B17" s="17" t="n">
        <f aca="false">SUM(B5:B16)</f>
        <v>3044133.33333333</v>
      </c>
      <c r="C17" s="17" t="n">
        <f aca="false">SUM(C5:C16)</f>
        <v>274000</v>
      </c>
      <c r="D17" s="17" t="n">
        <f aca="false">IF(C17=0,"",C17-SUMIF(C5:C16,"&lt;&gt;",B5:B16))</f>
        <v>-7786.80000000005</v>
      </c>
      <c r="E17" s="18" t="n">
        <f aca="false">IF(SUMIF(C5:C16,"&lt;&gt;",B5:B16)=0,"",C17/SUMIF(C5:C16,"&lt;&gt;",B5:B16))</f>
        <v>0.972366342213333</v>
      </c>
      <c r="F17" s="17" t="n">
        <f aca="false">SUM(F5:F16)</f>
        <v>15690000</v>
      </c>
      <c r="G17" s="17" t="n">
        <f aca="false">SUM(G5:G16)</f>
        <v>1490000</v>
      </c>
      <c r="H17" s="18" t="n">
        <f aca="false">IF(SUMIF(G5:G16,"&lt;&gt;",F5:F16)=0,"",G17/SUMIF(G5:G16,"&lt;&gt;",F5:F16))</f>
        <v>0.990000332214877</v>
      </c>
      <c r="I17" s="17" t="n">
        <f aca="false">SUM(I5:I16)</f>
        <v>867257.871255577</v>
      </c>
      <c r="J17" s="19" t="n">
        <f aca="false">IF(C17=0,"",I17/C17)</f>
        <v>3.16517471261159</v>
      </c>
      <c r="K17" s="17" t="n">
        <f aca="false">SUM(K5:K16)</f>
        <v>4570000</v>
      </c>
      <c r="L17" s="16"/>
    </row>
    <row r="18" customFormat="false" ht="15" hidden="false" customHeight="false" outlineLevel="0" collapsed="false">
      <c r="A18" s="20" t="s">
        <v>97</v>
      </c>
    </row>
    <row r="20" customFormat="false" ht="15" hidden="false" customHeight="false" outlineLevel="0" collapsed="false">
      <c r="A20" s="21" t="s">
        <v>98</v>
      </c>
    </row>
    <row r="21" customFormat="false" ht="42" hidden="false" customHeight="true" outlineLevel="0" collapsed="false">
      <c r="A21" s="7" t="s">
        <v>99</v>
      </c>
      <c r="B21" s="7" t="s">
        <v>85</v>
      </c>
      <c r="C21" s="7" t="s">
        <v>86</v>
      </c>
      <c r="D21" s="7" t="s">
        <v>88</v>
      </c>
      <c r="E21" s="7" t="s">
        <v>89</v>
      </c>
      <c r="F21" s="7" t="s">
        <v>90</v>
      </c>
      <c r="G21" s="7" t="s">
        <v>91</v>
      </c>
      <c r="H21" s="7" t="s">
        <v>93</v>
      </c>
      <c r="I21" s="7" t="s">
        <v>100</v>
      </c>
    </row>
    <row r="22" customFormat="false" ht="15" hidden="false" customHeight="false" outlineLevel="0" collapsed="false">
      <c r="A22" s="8" t="s">
        <v>101</v>
      </c>
      <c r="B22" s="13" t="n">
        <f aca="false">SUM(B5:B7)</f>
        <v>281786.8</v>
      </c>
      <c r="C22" s="13" t="n">
        <f aca="false">SUM(C5:C7)</f>
        <v>274000</v>
      </c>
      <c r="D22" s="14" t="n">
        <f aca="false">IF(OR(C22=0,B22=0),"",C22/B22)</f>
        <v>0.972366342213333</v>
      </c>
      <c r="E22" s="13" t="n">
        <f aca="false">SUM(F5:F7)</f>
        <v>1505050</v>
      </c>
      <c r="F22" s="13" t="n">
        <f aca="false">SUM(G5:G7)</f>
        <v>1490000</v>
      </c>
      <c r="G22" s="14" t="n">
        <f aca="false">IF(OR(F22=0,E22=0),"",F22/E22)</f>
        <v>0.990000332214877</v>
      </c>
      <c r="H22" s="25" t="n">
        <f aca="false">IF(C22=0,"",SUM(I5:I7)/C22)</f>
        <v>3.16517471261159</v>
      </c>
      <c r="I22" s="9" t="str">
        <f aca="false">IF(F22=0,"Aguardando dados",IF(G22&gt;=1,"Meta batida: aumentar orçamento junto com a nova meta",IF(G22&gt;=0.85,"Perto da meta: manter e ajustar ações","Meta abaixo: reduzir orçamento e readequar ações")))</f>
        <v>Perto da meta: manter e ajustar ações</v>
      </c>
    </row>
    <row r="23" customFormat="false" ht="15" hidden="false" customHeight="false" outlineLevel="0" collapsed="false">
      <c r="A23" s="8" t="s">
        <v>102</v>
      </c>
      <c r="B23" s="13" t="n">
        <f aca="false">SUM(B8:B10)</f>
        <v>647857.2</v>
      </c>
      <c r="C23" s="13" t="n">
        <f aca="false">SUM(C8:C10)</f>
        <v>0</v>
      </c>
      <c r="D23" s="14" t="str">
        <f aca="false">IF(OR(C23=0,B23=0),"",C23/B23)</f>
        <v/>
      </c>
      <c r="E23" s="13" t="n">
        <f aca="false">SUM(F8:F10)</f>
        <v>3326960</v>
      </c>
      <c r="F23" s="13" t="n">
        <f aca="false">SUM(G8:G10)</f>
        <v>0</v>
      </c>
      <c r="G23" s="14" t="str">
        <f aca="false">IF(OR(F23=0,E23=0),"",F23/E23)</f>
        <v/>
      </c>
      <c r="H23" s="25" t="str">
        <f aca="false">IF(C23=0,"",SUM(I8:I10)/C23)</f>
        <v/>
      </c>
      <c r="I23" s="9" t="str">
        <f aca="false">IF(F23=0,"Aguardando dados",IF(G23&gt;=1,"Meta batida: aumentar orçamento junto com a nova meta",IF(G23&gt;=0.85,"Perto da meta: manter e ajustar ações","Meta abaixo: reduzir orçamento e readequar ações")))</f>
        <v>Aguardando dados</v>
      </c>
    </row>
    <row r="24" customFormat="false" ht="15" hidden="false" customHeight="false" outlineLevel="0" collapsed="false">
      <c r="A24" s="8" t="s">
        <v>103</v>
      </c>
      <c r="B24" s="13" t="n">
        <f aca="false">SUM(B11:B13)</f>
        <v>888989.466666667</v>
      </c>
      <c r="C24" s="13" t="n">
        <f aca="false">SUM(C11:C13)</f>
        <v>0</v>
      </c>
      <c r="D24" s="14" t="str">
        <f aca="false">IF(OR(C24=0,B24=0),"",C24/B24)</f>
        <v/>
      </c>
      <c r="E24" s="13" t="n">
        <f aca="false">SUM(F11:F13)</f>
        <v>4567390</v>
      </c>
      <c r="F24" s="13" t="n">
        <f aca="false">SUM(G11:G13)</f>
        <v>0</v>
      </c>
      <c r="G24" s="14" t="str">
        <f aca="false">IF(OR(F24=0,E24=0),"",F24/E24)</f>
        <v/>
      </c>
      <c r="H24" s="25" t="str">
        <f aca="false">IF(C24=0,"",SUM(I11:I13)/C24)</f>
        <v/>
      </c>
      <c r="I24" s="9" t="str">
        <f aca="false">IF(F24=0,"Aguardando dados",IF(G24&gt;=1,"Meta batida: aumentar orçamento junto com a nova meta",IF(G24&gt;=0.85,"Perto da meta: manter e ajustar ações","Meta abaixo: reduzir orçamento e readequar ações")))</f>
        <v>Aguardando dados</v>
      </c>
    </row>
    <row r="25" customFormat="false" ht="15" hidden="false" customHeight="false" outlineLevel="0" collapsed="false">
      <c r="A25" s="8" t="s">
        <v>104</v>
      </c>
      <c r="B25" s="13" t="n">
        <f aca="false">SUM(B14:B16)</f>
        <v>1225499.86666667</v>
      </c>
      <c r="C25" s="13" t="n">
        <f aca="false">SUM(C14:C16)</f>
        <v>0</v>
      </c>
      <c r="D25" s="14" t="str">
        <f aca="false">IF(OR(C25=0,B25=0),"",C25/B25)</f>
        <v/>
      </c>
      <c r="E25" s="13" t="n">
        <f aca="false">SUM(F14:F16)</f>
        <v>6290600</v>
      </c>
      <c r="F25" s="13" t="n">
        <f aca="false">SUM(G14:G16)</f>
        <v>0</v>
      </c>
      <c r="G25" s="14" t="str">
        <f aca="false">IF(OR(F25=0,E25=0),"",F25/E25)</f>
        <v/>
      </c>
      <c r="H25" s="25" t="str">
        <f aca="false">IF(C25=0,"",SUM(I14:I16)/C25)</f>
        <v/>
      </c>
      <c r="I25" s="9" t="str">
        <f aca="false">IF(F25=0,"Aguardando dados",IF(G25&gt;=1,"Meta batida: aumentar orçamento junto com a nova meta",IF(G25&gt;=0.85,"Perto da meta: manter e ajustar ações","Meta abaixo: reduzir orçamento e readequar ações")))</f>
        <v>Aguardando dados</v>
      </c>
    </row>
    <row r="27" customFormat="false" ht="15" hidden="false" customHeight="false" outlineLevel="0" collapsed="false">
      <c r="A27" s="20" t="s">
        <v>105</v>
      </c>
    </row>
    <row r="29" customFormat="false" ht="15" hidden="false" customHeight="false" outlineLevel="0" collapsed="false">
      <c r="A29" s="21" t="s">
        <v>106</v>
      </c>
    </row>
    <row r="30" customFormat="false" ht="26.85" hidden="false" customHeight="false" outlineLevel="0" collapsed="false">
      <c r="A30" s="7" t="s">
        <v>40</v>
      </c>
      <c r="B30" s="7" t="s">
        <v>107</v>
      </c>
      <c r="C30" s="7" t="s">
        <v>108</v>
      </c>
      <c r="D30" s="7" t="s">
        <v>88</v>
      </c>
      <c r="E30" s="7" t="s">
        <v>109</v>
      </c>
    </row>
    <row r="31" customFormat="false" ht="15" hidden="false" customHeight="false" outlineLevel="0" collapsed="false">
      <c r="A31" s="23" t="str">
        <f aca="false">Premissas!A15</f>
        <v>Marca e relacionamento (top-down)</v>
      </c>
      <c r="B31" s="24" t="n">
        <f aca="false">'Orçamento mensal'!N14</f>
        <v>547944</v>
      </c>
      <c r="C31" s="10" t="n">
        <v>49000</v>
      </c>
      <c r="D31" s="14" t="n">
        <f aca="false">IF(B31=0,"",C31/B31)</f>
        <v>0.0894251967354328</v>
      </c>
      <c r="E31" s="26"/>
    </row>
    <row r="32" customFormat="false" ht="15" hidden="false" customHeight="false" outlineLevel="0" collapsed="false">
      <c r="A32" s="23" t="str">
        <f aca="false">Premissas!A16</f>
        <v>ABM</v>
      </c>
      <c r="B32" s="24" t="n">
        <f aca="false">'Orçamento mensal'!N15</f>
        <v>1035005.33333333</v>
      </c>
      <c r="C32" s="10" t="n">
        <v>98000</v>
      </c>
      <c r="D32" s="14" t="n">
        <f aca="false">IF(B32=0,"",C32/B32)</f>
        <v>0.0946855024257524</v>
      </c>
      <c r="E32" s="26"/>
    </row>
    <row r="33" customFormat="false" ht="15" hidden="false" customHeight="false" outlineLevel="0" collapsed="false">
      <c r="A33" s="23" t="str">
        <f aca="false">Premissas!A17</f>
        <v>Outbound</v>
      </c>
      <c r="B33" s="24" t="n">
        <f aca="false">'Orçamento mensal'!N16</f>
        <v>426178.666666667</v>
      </c>
      <c r="C33" s="10" t="n">
        <v>42000</v>
      </c>
      <c r="D33" s="14" t="n">
        <f aca="false">IF(B33=0,"",C33/B33)</f>
        <v>0.098550216810477</v>
      </c>
      <c r="E33" s="26"/>
    </row>
    <row r="34" customFormat="false" ht="15" hidden="false" customHeight="false" outlineLevel="0" collapsed="false">
      <c r="A34" s="23" t="str">
        <f aca="false">Premissas!A18</f>
        <v>Parcerias</v>
      </c>
      <c r="B34" s="24" t="n">
        <f aca="false">'Orçamento mensal'!N17</f>
        <v>365296</v>
      </c>
      <c r="C34" s="10" t="n">
        <v>35000</v>
      </c>
      <c r="D34" s="14" t="n">
        <f aca="false">IF(B34=0,"",C34/B34)</f>
        <v>0.0958127107879637</v>
      </c>
      <c r="E34" s="26"/>
    </row>
    <row r="35" customFormat="false" ht="15" hidden="false" customHeight="false" outlineLevel="0" collapsed="false">
      <c r="A35" s="23" t="str">
        <f aca="false">Premissas!A19</f>
        <v>Conteúdo e inbound</v>
      </c>
      <c r="B35" s="24" t="n">
        <f aca="false">'Orçamento mensal'!N18</f>
        <v>365296</v>
      </c>
      <c r="C35" s="10" t="n">
        <v>26000</v>
      </c>
      <c r="D35" s="14" t="n">
        <f aca="false">IF(B35=0,"",C35/B35)</f>
        <v>0.0711751565853445</v>
      </c>
      <c r="E35" s="26"/>
    </row>
    <row r="36" customFormat="false" ht="15" hidden="false" customHeight="false" outlineLevel="0" collapsed="false">
      <c r="A36" s="23" t="str">
        <f aca="false">Premissas!A20</f>
        <v>Ferramentas e dados</v>
      </c>
      <c r="B36" s="24" t="n">
        <f aca="false">'Orçamento mensal'!N19</f>
        <v>304413.333333333</v>
      </c>
      <c r="C36" s="10" t="n">
        <v>24000</v>
      </c>
      <c r="D36" s="14" t="n">
        <f aca="false">IF(B36=0,"",C36/B36)</f>
        <v>0.0788401734483816</v>
      </c>
      <c r="E36" s="26"/>
    </row>
    <row r="37" customFormat="false" ht="15" hidden="false" customHeight="false" outlineLevel="0" collapsed="false">
      <c r="A37" s="15" t="s">
        <v>37</v>
      </c>
      <c r="B37" s="17" t="n">
        <f aca="false">SUM(B31:B36)</f>
        <v>3044133.33333333</v>
      </c>
      <c r="C37" s="17" t="n">
        <f aca="false">SUM(C31:C36)</f>
        <v>274000</v>
      </c>
      <c r="D37" s="18" t="n">
        <f aca="false">IF(B37=0,"",C37/B37)</f>
        <v>0.0900091980202357</v>
      </c>
      <c r="E37" s="16"/>
    </row>
    <row r="38" customFormat="false" ht="15" hidden="false" customHeight="false" outlineLevel="0" collapsed="false">
      <c r="A38" s="20" t="s">
        <v>110</v>
      </c>
    </row>
  </sheetData>
  <conditionalFormatting sqref="L5:L16">
    <cfRule type="cellIs" priority="2" operator="equal" aboveAverage="0" equalAverage="0" bottom="0" percent="0" rank="0" text="" dxfId="0">
      <formula>"No plano"</formula>
    </cfRule>
    <cfRule type="cellIs" priority="3" operator="notEqual" aboveAverage="0" equalAverage="0" bottom="0" percent="0" rank="0" text="" dxfId="1">
      <formula>"No plano"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2" min="1" style="0" width="19"/>
    <col collapsed="false" customWidth="true" hidden="false" outlineLevel="0" max="14" min="14" style="0" width="8"/>
    <col collapsed="false" customWidth="true" hidden="false" outlineLevel="0" max="16" min="15" style="0" width="15"/>
    <col collapsed="false" customWidth="true" hidden="false" outlineLevel="0" max="18" min="17" style="0" width="17"/>
    <col collapsed="false" customWidth="true" hidden="false" outlineLevel="0" max="19" min="19" style="0" width="15"/>
  </cols>
  <sheetData>
    <row r="1" customFormat="false" ht="17.35" hidden="false" customHeight="false" outlineLevel="0" collapsed="false">
      <c r="A1" s="1" t="s">
        <v>111</v>
      </c>
    </row>
    <row r="2" customFormat="false" ht="15" hidden="false" customHeight="false" outlineLevel="0" collapsed="false">
      <c r="A2" s="2" t="s">
        <v>112</v>
      </c>
    </row>
    <row r="3" customFormat="false" ht="15" hidden="false" customHeight="false" outlineLevel="0" collapsed="false">
      <c r="N3" s="21" t="s">
        <v>113</v>
      </c>
    </row>
    <row r="4" customFormat="false" ht="26.85" hidden="false" customHeight="false" outlineLevel="0" collapsed="false">
      <c r="A4" s="27" t="s">
        <v>114</v>
      </c>
      <c r="C4" s="27" t="s">
        <v>115</v>
      </c>
      <c r="E4" s="27" t="s">
        <v>116</v>
      </c>
      <c r="G4" s="27" t="s">
        <v>117</v>
      </c>
      <c r="I4" s="27" t="s">
        <v>118</v>
      </c>
      <c r="K4" s="27" t="s">
        <v>93</v>
      </c>
      <c r="N4" s="7" t="s">
        <v>84</v>
      </c>
      <c r="O4" s="7" t="s">
        <v>119</v>
      </c>
      <c r="P4" s="7" t="s">
        <v>120</v>
      </c>
      <c r="Q4" s="7" t="s">
        <v>121</v>
      </c>
      <c r="R4" s="7" t="s">
        <v>122</v>
      </c>
      <c r="S4" s="7" t="s">
        <v>118</v>
      </c>
    </row>
    <row r="5" customFormat="false" ht="17.35" hidden="false" customHeight="false" outlineLevel="0" collapsed="false">
      <c r="A5" s="28" t="n">
        <f aca="false">Premissas!C10</f>
        <v>15690000</v>
      </c>
      <c r="C5" s="28" t="n">
        <f aca="false">Premissas!G10</f>
        <v>3044133.33333333</v>
      </c>
      <c r="E5" s="28" t="n">
        <f aca="false">Acompanhamento!C17</f>
        <v>274000</v>
      </c>
      <c r="G5" s="29" t="n">
        <f aca="false">IF(Premissas!G10=0,0,Acompanhamento!C17/Premissas!G10)</f>
        <v>0.0900091980202357</v>
      </c>
      <c r="I5" s="28" t="n">
        <f aca="false">Acompanhamento!G17</f>
        <v>1490000</v>
      </c>
      <c r="K5" s="30" t="n">
        <f aca="false">IF(Acompanhamento!C17=0,0,Acompanhamento!I17/Acompanhamento!C17)</f>
        <v>3.16517471261159</v>
      </c>
      <c r="N5" s="31" t="s">
        <v>57</v>
      </c>
      <c r="O5" s="32" t="n">
        <f aca="false">SUM('Meta mensal'!B5:B7)</f>
        <v>0</v>
      </c>
      <c r="P5" s="32" t="n">
        <f aca="false">SUM('Meta mensal'!B8:B9)</f>
        <v>328000</v>
      </c>
      <c r="Q5" s="32" t="n">
        <f aca="false">Acompanhamento!B5</f>
        <v>61440</v>
      </c>
      <c r="R5" s="32" t="n">
        <f aca="false">IF(Acompanhamento!C5="",0,Acompanhamento!C5)</f>
        <v>58000</v>
      </c>
      <c r="S5" s="32" t="n">
        <f aca="false">IF(Acompanhamento!G5="",0,Acompanhamento!G5)</f>
        <v>300000</v>
      </c>
    </row>
    <row r="6" customFormat="false" ht="15" hidden="false" customHeight="false" outlineLevel="0" collapsed="false">
      <c r="N6" s="31" t="s">
        <v>58</v>
      </c>
      <c r="O6" s="32" t="n">
        <f aca="false">SUM('Meta mensal'!C5:C7)</f>
        <v>0</v>
      </c>
      <c r="P6" s="32" t="n">
        <f aca="false">SUM('Meta mensal'!C8:C9)</f>
        <v>493850</v>
      </c>
      <c r="Q6" s="32" t="n">
        <f aca="false">Acompanhamento!B6</f>
        <v>92050</v>
      </c>
      <c r="R6" s="32" t="n">
        <f aca="false">IF(Acompanhamento!C6="",0,Acompanhamento!C6)</f>
        <v>95000</v>
      </c>
      <c r="S6" s="32" t="n">
        <f aca="false">IF(Acompanhamento!G6="",0,Acompanhamento!G6)</f>
        <v>470000</v>
      </c>
    </row>
    <row r="7" customFormat="false" ht="15" hidden="false" customHeight="false" outlineLevel="0" collapsed="false">
      <c r="N7" s="31" t="s">
        <v>59</v>
      </c>
      <c r="O7" s="32" t="n">
        <f aca="false">SUM('Meta mensal'!D5:D7)</f>
        <v>85800</v>
      </c>
      <c r="P7" s="32" t="n">
        <f aca="false">SUM('Meta mensal'!D8:D9)</f>
        <v>597400</v>
      </c>
      <c r="Q7" s="32" t="n">
        <f aca="false">Acompanhamento!B7</f>
        <v>128296.8</v>
      </c>
      <c r="R7" s="32" t="n">
        <f aca="false">IF(Acompanhamento!C7="",0,Acompanhamento!C7)</f>
        <v>121000</v>
      </c>
      <c r="S7" s="32" t="n">
        <f aca="false">IF(Acompanhamento!G7="",0,Acompanhamento!G7)</f>
        <v>720000</v>
      </c>
    </row>
    <row r="8" customFormat="false" ht="15" hidden="false" customHeight="false" outlineLevel="0" collapsed="false">
      <c r="N8" s="31" t="s">
        <v>60</v>
      </c>
      <c r="O8" s="32" t="n">
        <f aca="false">SUM('Meta mensal'!E5:E7)</f>
        <v>242180</v>
      </c>
      <c r="P8" s="32" t="n">
        <f aca="false">SUM('Meta mensal'!E8:E9)</f>
        <v>776100</v>
      </c>
      <c r="Q8" s="32" t="n">
        <f aca="false">Acompanhamento!B8</f>
        <v>198097.466666667</v>
      </c>
      <c r="R8" s="32" t="n">
        <f aca="false">IF(Acompanhamento!C8="",0,Acompanhamento!C8)</f>
        <v>0</v>
      </c>
      <c r="S8" s="32" t="n">
        <f aca="false">IF(Acompanhamento!G8="",0,Acompanhamento!G8)</f>
        <v>0</v>
      </c>
    </row>
    <row r="9" customFormat="false" ht="15" hidden="false" customHeight="false" outlineLevel="0" collapsed="false">
      <c r="N9" s="31" t="s">
        <v>61</v>
      </c>
      <c r="O9" s="32" t="n">
        <f aca="false">SUM('Meta mensal'!F5:F7)</f>
        <v>259820</v>
      </c>
      <c r="P9" s="32" t="n">
        <f aca="false">SUM('Meta mensal'!F8:F9)</f>
        <v>889250</v>
      </c>
      <c r="Q9" s="32" t="n">
        <f aca="false">Acompanhamento!B9</f>
        <v>222945.866666667</v>
      </c>
      <c r="R9" s="32" t="n">
        <f aca="false">IF(Acompanhamento!C9="",0,Acompanhamento!C9)</f>
        <v>0</v>
      </c>
      <c r="S9" s="32" t="n">
        <f aca="false">IF(Acompanhamento!G9="",0,Acompanhamento!G9)</f>
        <v>0</v>
      </c>
    </row>
    <row r="10" customFormat="false" ht="15" hidden="false" customHeight="false" outlineLevel="0" collapsed="false">
      <c r="N10" s="31" t="s">
        <v>62</v>
      </c>
      <c r="O10" s="32" t="n">
        <f aca="false">SUM('Meta mensal'!G5:G7)</f>
        <v>303260</v>
      </c>
      <c r="P10" s="32" t="n">
        <f aca="false">SUM('Meta mensal'!G8:G9)</f>
        <v>856350</v>
      </c>
      <c r="Q10" s="32" t="n">
        <f aca="false">Acompanhamento!B10</f>
        <v>226813.866666667</v>
      </c>
      <c r="R10" s="32" t="n">
        <f aca="false">IF(Acompanhamento!C10="",0,Acompanhamento!C10)</f>
        <v>0</v>
      </c>
      <c r="S10" s="32" t="n">
        <f aca="false">IF(Acompanhamento!G10="",0,Acompanhamento!G10)</f>
        <v>0</v>
      </c>
    </row>
    <row r="11" customFormat="false" ht="15" hidden="false" customHeight="false" outlineLevel="0" collapsed="false">
      <c r="N11" s="31" t="s">
        <v>63</v>
      </c>
      <c r="O11" s="32" t="n">
        <f aca="false">SUM('Meta mensal'!H5:H7)</f>
        <v>336900</v>
      </c>
      <c r="P11" s="32" t="n">
        <f aca="false">SUM('Meta mensal'!H8:H9)</f>
        <v>1048550</v>
      </c>
      <c r="Q11" s="32" t="n">
        <f aca="false">Acompanhamento!B11</f>
        <v>269364.8</v>
      </c>
      <c r="R11" s="32" t="n">
        <f aca="false">IF(Acompanhamento!C11="",0,Acompanhamento!C11)</f>
        <v>0</v>
      </c>
      <c r="S11" s="32" t="n">
        <f aca="false">IF(Acompanhamento!G11="",0,Acompanhamento!G11)</f>
        <v>0</v>
      </c>
    </row>
    <row r="12" customFormat="false" ht="15" hidden="false" customHeight="false" outlineLevel="0" collapsed="false">
      <c r="N12" s="31" t="s">
        <v>64</v>
      </c>
      <c r="O12" s="32" t="n">
        <f aca="false">SUM('Meta mensal'!I5:I7)</f>
        <v>416820</v>
      </c>
      <c r="P12" s="32" t="n">
        <f aca="false">SUM('Meta mensal'!I8:I9)</f>
        <v>1149250</v>
      </c>
      <c r="Q12" s="32" t="n">
        <f aca="false">Acompanhamento!B12</f>
        <v>304873.6</v>
      </c>
      <c r="R12" s="32" t="n">
        <f aca="false">IF(Acompanhamento!C12="",0,Acompanhamento!C12)</f>
        <v>0</v>
      </c>
      <c r="S12" s="32" t="n">
        <f aca="false">IF(Acompanhamento!G12="",0,Acompanhamento!G12)</f>
        <v>0</v>
      </c>
    </row>
    <row r="13" customFormat="false" ht="15" hidden="false" customHeight="false" outlineLevel="0" collapsed="false">
      <c r="N13" s="31" t="s">
        <v>65</v>
      </c>
      <c r="O13" s="32" t="n">
        <f aca="false">SUM('Meta mensal'!J5:J7)</f>
        <v>413120</v>
      </c>
      <c r="P13" s="32" t="n">
        <f aca="false">SUM('Meta mensal'!J8:J9)</f>
        <v>1202750</v>
      </c>
      <c r="Q13" s="32" t="n">
        <f aca="false">Acompanhamento!B13</f>
        <v>314751.066666667</v>
      </c>
      <c r="R13" s="32" t="n">
        <f aca="false">IF(Acompanhamento!C13="",0,Acompanhamento!C13)</f>
        <v>0</v>
      </c>
      <c r="S13" s="32" t="n">
        <f aca="false">IF(Acompanhamento!G13="",0,Acompanhamento!G13)</f>
        <v>0</v>
      </c>
    </row>
    <row r="14" customFormat="false" ht="15" hidden="false" customHeight="false" outlineLevel="0" collapsed="false">
      <c r="N14" s="31" t="s">
        <v>66</v>
      </c>
      <c r="O14" s="32" t="n">
        <f aca="false">SUM('Meta mensal'!K5:K7)</f>
        <v>497720</v>
      </c>
      <c r="P14" s="32" t="n">
        <f aca="false">SUM('Meta mensal'!K8:K9)</f>
        <v>1534050</v>
      </c>
      <c r="Q14" s="32" t="n">
        <f aca="false">Acompanhamento!B14</f>
        <v>394987.066666667</v>
      </c>
      <c r="R14" s="32" t="n">
        <f aca="false">IF(Acompanhamento!C14="",0,Acompanhamento!C14)</f>
        <v>0</v>
      </c>
      <c r="S14" s="32" t="n">
        <f aca="false">IF(Acompanhamento!G14="",0,Acompanhamento!G14)</f>
        <v>0</v>
      </c>
    </row>
    <row r="15" customFormat="false" ht="15" hidden="false" customHeight="false" outlineLevel="0" collapsed="false">
      <c r="N15" s="31" t="s">
        <v>67</v>
      </c>
      <c r="O15" s="32" t="n">
        <f aca="false">SUM('Meta mensal'!L5:L7)</f>
        <v>516000</v>
      </c>
      <c r="P15" s="32" t="n">
        <f aca="false">SUM('Meta mensal'!L8:L9)</f>
        <v>1477450</v>
      </c>
      <c r="Q15" s="32" t="n">
        <f aca="false">Acompanhamento!B15</f>
        <v>388418.8</v>
      </c>
      <c r="R15" s="32" t="n">
        <f aca="false">IF(Acompanhamento!C15="",0,Acompanhamento!C15)</f>
        <v>0</v>
      </c>
      <c r="S15" s="32" t="n">
        <f aca="false">IF(Acompanhamento!G15="",0,Acompanhamento!G15)</f>
        <v>0</v>
      </c>
    </row>
    <row r="16" customFormat="false" ht="15" hidden="false" customHeight="false" outlineLevel="0" collapsed="false">
      <c r="N16" s="31" t="s">
        <v>68</v>
      </c>
      <c r="O16" s="32" t="n">
        <f aca="false">SUM('Meta mensal'!M5:M7)</f>
        <v>568380</v>
      </c>
      <c r="P16" s="32" t="n">
        <f aca="false">SUM('Meta mensal'!M8:M9)</f>
        <v>1697000</v>
      </c>
      <c r="Q16" s="32" t="n">
        <f aca="false">Acompanhamento!B16</f>
        <v>442094</v>
      </c>
      <c r="R16" s="32" t="n">
        <f aca="false">IF(Acompanhamento!C16="",0,Acompanhamento!C16)</f>
        <v>0</v>
      </c>
      <c r="S16" s="32" t="n">
        <f aca="false">IF(Acompanhamento!G16="",0,Acompanhamento!G16)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2026-10-30T12:30:54Z</dcterms:created>
  <dc:creator>openpyxl</dc:creator>
  <dc:description/>
  <dc:language>en-US</dc:language>
  <cp:lastModifiedBy/>
  <dcterms:modified xsi:type="dcterms:W3CDTF">2026-10-30T09:30:55Z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